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800" tabRatio="848" firstSheet="1" activeTab="1"/>
  </bookViews>
  <sheets>
    <sheet name="汇总表" sheetId="1" r:id="rId1"/>
    <sheet name="成品油（第五批）" sheetId="2" r:id="rId2"/>
  </sheets>
  <definedNames>
    <definedName name="_xlnm._FilterDatabase" localSheetId="1" hidden="1">'成品油（第五批）'!$AJ$1:$AJ$24</definedName>
    <definedName name="_xlnm.Print_Titles" localSheetId="1">'成品油（第五批）'!$2:$5</definedName>
    <definedName name="_xlnm.Print_Titles" localSheetId="0">'汇总表'!$1:$6</definedName>
  </definedNames>
  <calcPr fullCalcOnLoad="1"/>
</workbook>
</file>

<file path=xl/sharedStrings.xml><?xml version="1.0" encoding="utf-8"?>
<sst xmlns="http://schemas.openxmlformats.org/spreadsheetml/2006/main" count="337" uniqueCount="185">
  <si>
    <t>2019年全省“四好农村路”省级补助资金统计汇总表</t>
  </si>
  <si>
    <t>单位:公里、座、万元</t>
  </si>
  <si>
    <t>序号</t>
  </si>
  <si>
    <t>市（县）</t>
  </si>
  <si>
    <t>县属性标示</t>
  </si>
  <si>
    <t>县区编号</t>
  </si>
  <si>
    <t>贫困县属性</t>
  </si>
  <si>
    <t>新改建
总规模</t>
  </si>
  <si>
    <t>安防工程
总规模</t>
  </si>
  <si>
    <t>危桥(隧)改造数量</t>
  </si>
  <si>
    <t>乡镇服务站数量</t>
  </si>
  <si>
    <t>总投资</t>
  </si>
  <si>
    <t>应补助资金</t>
  </si>
  <si>
    <t>已安排补助资金</t>
  </si>
  <si>
    <t>待安排补助资金</t>
  </si>
  <si>
    <t>部分县超额补助</t>
  </si>
  <si>
    <t>备注</t>
  </si>
  <si>
    <t>山西省</t>
  </si>
  <si>
    <t>贫困类别</t>
  </si>
  <si>
    <t>是否深度</t>
  </si>
  <si>
    <t>退贫时间</t>
  </si>
  <si>
    <t>体制型直管县</t>
  </si>
  <si>
    <t>一</t>
  </si>
  <si>
    <t>太原市</t>
  </si>
  <si>
    <t>娄烦县</t>
  </si>
  <si>
    <t>国贫县</t>
  </si>
  <si>
    <t>阳曲县</t>
  </si>
  <si>
    <t>省贫县</t>
  </si>
  <si>
    <t>小店区</t>
  </si>
  <si>
    <t>一般县</t>
  </si>
  <si>
    <t>迎泽区</t>
  </si>
  <si>
    <t>杏花岭区</t>
  </si>
  <si>
    <t>尖草坪区</t>
  </si>
  <si>
    <t>万柏林区</t>
  </si>
  <si>
    <t>晋源区</t>
  </si>
  <si>
    <t>清徐县</t>
  </si>
  <si>
    <t>古交市</t>
  </si>
  <si>
    <t>二</t>
  </si>
  <si>
    <t>大同市</t>
  </si>
  <si>
    <t>阳高县</t>
  </si>
  <si>
    <t>天镇县</t>
  </si>
  <si>
    <t>广灵县</t>
  </si>
  <si>
    <t>灵丘县</t>
  </si>
  <si>
    <t>浑源县</t>
  </si>
  <si>
    <t>含生态修复区域内的公路建设补助2215万元</t>
  </si>
  <si>
    <t>云州区</t>
  </si>
  <si>
    <t>平城区</t>
  </si>
  <si>
    <t>云冈区</t>
  </si>
  <si>
    <t>新荣区</t>
  </si>
  <si>
    <t>左云县</t>
  </si>
  <si>
    <t>三</t>
  </si>
  <si>
    <t>朔州市</t>
  </si>
  <si>
    <t>右玉县</t>
  </si>
  <si>
    <t>平鲁区</t>
  </si>
  <si>
    <t>山阴县</t>
  </si>
  <si>
    <t>朔城区</t>
  </si>
  <si>
    <t>应县</t>
  </si>
  <si>
    <t>怀仁县</t>
  </si>
  <si>
    <t>四</t>
  </si>
  <si>
    <t>忻州市</t>
  </si>
  <si>
    <t>五台山</t>
  </si>
  <si>
    <t>含中央预算内投资2854万元</t>
  </si>
  <si>
    <t>五台县</t>
  </si>
  <si>
    <t>代县</t>
  </si>
  <si>
    <t>繁峙县</t>
  </si>
  <si>
    <t>宁武县</t>
  </si>
  <si>
    <t>静乐县</t>
  </si>
  <si>
    <t>神池县</t>
  </si>
  <si>
    <t>含中央预算内投资2121万元</t>
  </si>
  <si>
    <t>五寨县</t>
  </si>
  <si>
    <t>岢岚县</t>
  </si>
  <si>
    <t>含中央预算内投资1800万元</t>
  </si>
  <si>
    <t>河曲县</t>
  </si>
  <si>
    <t>保德县</t>
  </si>
  <si>
    <t>车购税定额补助，超出</t>
  </si>
  <si>
    <t>偏关县</t>
  </si>
  <si>
    <t>忻府区</t>
  </si>
  <si>
    <t>定襄县</t>
  </si>
  <si>
    <t>原平市</t>
  </si>
  <si>
    <t>五</t>
  </si>
  <si>
    <t>吕梁市</t>
  </si>
  <si>
    <t>兴县</t>
  </si>
  <si>
    <t>临县</t>
  </si>
  <si>
    <t>石楼县</t>
  </si>
  <si>
    <t>岚县</t>
  </si>
  <si>
    <t>方山县</t>
  </si>
  <si>
    <t>中阳县</t>
  </si>
  <si>
    <t>离石区</t>
  </si>
  <si>
    <t>交城县</t>
  </si>
  <si>
    <t>柳林县</t>
  </si>
  <si>
    <t>交口县</t>
  </si>
  <si>
    <t>文水县</t>
  </si>
  <si>
    <t>孝义市</t>
  </si>
  <si>
    <t>汾阳市</t>
  </si>
  <si>
    <t>六</t>
  </si>
  <si>
    <t>晋中市</t>
  </si>
  <si>
    <t>左权县</t>
  </si>
  <si>
    <t>和顺县</t>
  </si>
  <si>
    <t>榆社县</t>
  </si>
  <si>
    <t>昔阳县</t>
  </si>
  <si>
    <t>榆次区</t>
  </si>
  <si>
    <t>寿阳县</t>
  </si>
  <si>
    <t>太谷县</t>
  </si>
  <si>
    <t>祁县</t>
  </si>
  <si>
    <t>平遥县</t>
  </si>
  <si>
    <t>灵石县</t>
  </si>
  <si>
    <t>介休市</t>
  </si>
  <si>
    <t>七</t>
  </si>
  <si>
    <t>阳泉市</t>
  </si>
  <si>
    <t>城区</t>
  </si>
  <si>
    <t>矿区</t>
  </si>
  <si>
    <t>郊区</t>
  </si>
  <si>
    <t>平定县</t>
  </si>
  <si>
    <t>盂县</t>
  </si>
  <si>
    <t>八</t>
  </si>
  <si>
    <t>长治市</t>
  </si>
  <si>
    <t>平顺县</t>
  </si>
  <si>
    <t>壶关县</t>
  </si>
  <si>
    <t>武乡县</t>
  </si>
  <si>
    <t>沁县</t>
  </si>
  <si>
    <t>沁源县</t>
  </si>
  <si>
    <t>潞州区</t>
  </si>
  <si>
    <t>上党区</t>
  </si>
  <si>
    <t>襄垣县</t>
  </si>
  <si>
    <t>屯留区</t>
  </si>
  <si>
    <t>黎城县</t>
  </si>
  <si>
    <t>长子县</t>
  </si>
  <si>
    <t>潞城区</t>
  </si>
  <si>
    <t>九</t>
  </si>
  <si>
    <t>晋城市</t>
  </si>
  <si>
    <t>沁水县</t>
  </si>
  <si>
    <t>陵川县</t>
  </si>
  <si>
    <t>阳城县</t>
  </si>
  <si>
    <t>泽州县</t>
  </si>
  <si>
    <t>高平市</t>
  </si>
  <si>
    <t>十</t>
  </si>
  <si>
    <t>临汾市</t>
  </si>
  <si>
    <t>吉县</t>
  </si>
  <si>
    <t>大宁县</t>
  </si>
  <si>
    <t>隰县</t>
  </si>
  <si>
    <t>永和县</t>
  </si>
  <si>
    <t>汾西县</t>
  </si>
  <si>
    <t>古县</t>
  </si>
  <si>
    <t>安泽县</t>
  </si>
  <si>
    <t>浮山县</t>
  </si>
  <si>
    <t>乡宁县</t>
  </si>
  <si>
    <t>蒲县</t>
  </si>
  <si>
    <t>尧都区</t>
  </si>
  <si>
    <t>曲沃县</t>
  </si>
  <si>
    <t>翼城县</t>
  </si>
  <si>
    <t>襄汾县</t>
  </si>
  <si>
    <t>洪洞县</t>
  </si>
  <si>
    <t>侯马市</t>
  </si>
  <si>
    <t>霍州市</t>
  </si>
  <si>
    <t>十一</t>
  </si>
  <si>
    <t>运城市</t>
  </si>
  <si>
    <t>平陆县</t>
  </si>
  <si>
    <t>万荣县</t>
  </si>
  <si>
    <t>闻喜县</t>
  </si>
  <si>
    <t>垣曲县</t>
  </si>
  <si>
    <t>夏县</t>
  </si>
  <si>
    <t>盐湖区</t>
  </si>
  <si>
    <t>临猗县</t>
  </si>
  <si>
    <t>稷山县</t>
  </si>
  <si>
    <t>新绛县</t>
  </si>
  <si>
    <t>绛县</t>
  </si>
  <si>
    <t>芮城县</t>
  </si>
  <si>
    <t>永济市</t>
  </si>
  <si>
    <t>河津市</t>
  </si>
  <si>
    <t>单位：万元</t>
  </si>
  <si>
    <t>深度贫困县</t>
  </si>
  <si>
    <t>体制型
直管县</t>
  </si>
  <si>
    <t>合计</t>
  </si>
  <si>
    <t>窄路基路面拓宽改造工程</t>
  </si>
  <si>
    <t>建制村通硬化路“畅返不畅”整治工程</t>
  </si>
  <si>
    <t>养护提质改造工程</t>
  </si>
  <si>
    <t>祁  县</t>
  </si>
  <si>
    <t>2020年“四好农村路”建设省成品油税补助预算支出明细表</t>
  </si>
  <si>
    <t>附件3</t>
  </si>
  <si>
    <t>资金型省直管县、国贫县</t>
  </si>
  <si>
    <t>资金型省直管县</t>
  </si>
  <si>
    <t>体制型省直管县</t>
  </si>
  <si>
    <t>国贫县</t>
  </si>
  <si>
    <t>省贫县</t>
  </si>
  <si>
    <t>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</si>
</sst>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.0_ 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9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4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8"/>
      <color indexed="10"/>
      <name val="方正小标宋简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Protection="0">
      <alignment vertical="center"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 applyProtection="0">
      <alignment vertical="center"/>
    </xf>
    <xf numFmtId="0" fontId="1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6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16" borderId="4" applyNumberFormat="0" applyAlignment="0" applyProtection="0"/>
    <xf numFmtId="0" fontId="26" fillId="17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7" applyNumberFormat="0" applyAlignment="0" applyProtection="0"/>
    <xf numFmtId="0" fontId="3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" fillId="23" borderId="8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28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  <xf numFmtId="176" fontId="4" fillId="0" borderId="0" xfId="0" applyNumberFormat="1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 wrapText="1"/>
    </xf>
    <xf numFmtId="176" fontId="6" fillId="0" borderId="9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34" fillId="0" borderId="10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35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176" fontId="28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9" fontId="0" fillId="0" borderId="0" xfId="0" applyNumberFormat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176" fontId="7" fillId="0" borderId="0" xfId="0" applyNumberFormat="1" applyFont="1" applyFill="1" applyAlignment="1">
      <alignment horizontal="right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/>
    </xf>
    <xf numFmtId="176" fontId="3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176" fontId="7" fillId="24" borderId="10" xfId="0" applyNumberFormat="1" applyFont="1" applyFill="1" applyBorder="1" applyAlignment="1">
      <alignment horizontal="center" vertical="center" wrapText="1"/>
    </xf>
    <xf numFmtId="176" fontId="7" fillId="25" borderId="10" xfId="0" applyNumberFormat="1" applyFont="1" applyFill="1" applyBorder="1" applyAlignment="1">
      <alignment horizontal="center" vertical="center" wrapText="1"/>
    </xf>
    <xf numFmtId="176" fontId="38" fillId="0" borderId="10" xfId="0" applyNumberFormat="1" applyFont="1" applyFill="1" applyBorder="1" applyAlignment="1">
      <alignment horizontal="center" vertical="center" wrapText="1"/>
    </xf>
    <xf numFmtId="177" fontId="37" fillId="0" borderId="10" xfId="35" applyNumberFormat="1" applyFont="1" applyFill="1" applyBorder="1" applyAlignment="1" applyProtection="1">
      <alignment horizontal="center" vertical="center" wrapText="1"/>
      <protection/>
    </xf>
    <xf numFmtId="176" fontId="14" fillId="0" borderId="10" xfId="0" applyNumberFormat="1" applyFont="1" applyFill="1" applyBorder="1" applyAlignment="1">
      <alignment vertical="center" wrapText="1"/>
    </xf>
    <xf numFmtId="176" fontId="3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76" fontId="1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35" fillId="0" borderId="0" xfId="0" applyNumberFormat="1" applyFont="1" applyFill="1" applyAlignment="1">
      <alignment horizontal="center" vertical="center" wrapText="1"/>
    </xf>
  </cellXfs>
  <cellStyles count="9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RowLevel_2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10 2 2" xfId="44"/>
    <cellStyle name="常规 10 2 2 2" xfId="45"/>
    <cellStyle name="常规 10 2 5" xfId="46"/>
    <cellStyle name="常规 11" xfId="47"/>
    <cellStyle name="常规 11 2" xfId="48"/>
    <cellStyle name="常规 12" xfId="49"/>
    <cellStyle name="常规 12 2" xfId="50"/>
    <cellStyle name="常规 13" xfId="51"/>
    <cellStyle name="常规 130 5" xfId="52"/>
    <cellStyle name="常规 14" xfId="53"/>
    <cellStyle name="常规 15" xfId="54"/>
    <cellStyle name="常规 2" xfId="55"/>
    <cellStyle name="常规 2 2" xfId="56"/>
    <cellStyle name="常规 2 3" xfId="57"/>
    <cellStyle name="常规 2 3 2 2" xfId="58"/>
    <cellStyle name="常规 20 3" xfId="59"/>
    <cellStyle name="常规 21" xfId="60"/>
    <cellStyle name="常规 24" xfId="61"/>
    <cellStyle name="常规 3" xfId="62"/>
    <cellStyle name="常规 3 2" xfId="63"/>
    <cellStyle name="常规 4" xfId="64"/>
    <cellStyle name="常规 4 2" xfId="65"/>
    <cellStyle name="常规 4 3" xfId="66"/>
    <cellStyle name="常规 44" xfId="67"/>
    <cellStyle name="常规 5" xfId="68"/>
    <cellStyle name="常规 5 2" xfId="69"/>
    <cellStyle name="常规 5 2 2" xfId="70"/>
    <cellStyle name="常规 5 2 2 2" xfId="71"/>
    <cellStyle name="常规 5 3" xfId="72"/>
    <cellStyle name="常规 6" xfId="73"/>
    <cellStyle name="常规 6 2" xfId="74"/>
    <cellStyle name="常规 6 4" xfId="75"/>
    <cellStyle name="常规 6 4 2" xfId="76"/>
    <cellStyle name="常规 7" xfId="77"/>
    <cellStyle name="常规 8" xfId="78"/>
    <cellStyle name="常规 8 2" xfId="79"/>
    <cellStyle name="常规 9" xfId="80"/>
    <cellStyle name="常规 9 2" xfId="81"/>
    <cellStyle name="Hyperlink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普通_活用表_亿元表_汇总—长治市2016年旅游公路公路建设建议计划表20160905 2" xfId="92"/>
    <cellStyle name="Comma" xfId="93"/>
    <cellStyle name="Comma [0]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  <cellStyle name="样式 1" xfId="104"/>
    <cellStyle name="样式 1 2" xfId="105"/>
    <cellStyle name="Followed Hyperlink" xfId="106"/>
    <cellStyle name="注释" xfId="10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90"/>
  <sheetViews>
    <sheetView showZeros="0" zoomScaleSheetLayoutView="100" zoomScalePageLayoutView="0" workbookViewId="0" topLeftCell="A1">
      <selection activeCell="Q67" sqref="Q67"/>
    </sheetView>
  </sheetViews>
  <sheetFormatPr defaultColWidth="9.00390625" defaultRowHeight="14.25" outlineLevelRow="1" outlineLevelCol="1"/>
  <cols>
    <col min="3" max="7" width="9.00390625" style="0" hidden="1" customWidth="1" outlineLevel="1"/>
    <col min="8" max="8" width="11.375" style="0" hidden="1" customWidth="1" outlineLevel="1"/>
    <col min="9" max="9" width="12.625" style="0" bestFit="1" customWidth="1" collapsed="1"/>
    <col min="10" max="10" width="11.375" style="24" customWidth="1"/>
    <col min="11" max="11" width="12.75390625" style="24" customWidth="1"/>
    <col min="12" max="12" width="12.375" style="24" customWidth="1"/>
    <col min="13" max="13" width="10.375" style="24" bestFit="1" customWidth="1"/>
    <col min="14" max="14" width="11.25390625" style="24" hidden="1" customWidth="1"/>
    <col min="15" max="15" width="11.25390625" style="24" customWidth="1"/>
    <col min="16" max="16" width="15.875" style="0" customWidth="1"/>
    <col min="17" max="17" width="15.50390625" style="0" customWidth="1"/>
    <col min="18" max="18" width="16.25390625" style="0" hidden="1" customWidth="1"/>
    <col min="19" max="19" width="20.75390625" style="0" customWidth="1"/>
    <col min="20" max="20" width="12.625" style="0" bestFit="1" customWidth="1"/>
  </cols>
  <sheetData>
    <row r="1" ht="24.75" customHeight="1"/>
    <row r="2" spans="1:19" ht="54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7:19" ht="19.5" customHeight="1">
      <c r="Q3" s="50" t="s">
        <v>1</v>
      </c>
      <c r="R3" s="50"/>
      <c r="S3" s="50"/>
    </row>
    <row r="4" spans="1:19" ht="14.25">
      <c r="A4" s="51" t="s">
        <v>2</v>
      </c>
      <c r="B4" s="52" t="s">
        <v>3</v>
      </c>
      <c r="C4" s="52" t="s">
        <v>4</v>
      </c>
      <c r="D4" s="52" t="s">
        <v>5</v>
      </c>
      <c r="E4" s="52" t="s">
        <v>6</v>
      </c>
      <c r="F4" s="52"/>
      <c r="G4" s="52"/>
      <c r="H4" s="52"/>
      <c r="I4" s="52" t="s">
        <v>7</v>
      </c>
      <c r="J4" s="52" t="s">
        <v>8</v>
      </c>
      <c r="K4" s="52" t="s">
        <v>9</v>
      </c>
      <c r="L4" s="52" t="s">
        <v>10</v>
      </c>
      <c r="M4" s="52" t="s">
        <v>11</v>
      </c>
      <c r="N4" s="52" t="s">
        <v>12</v>
      </c>
      <c r="O4" s="54" t="s">
        <v>12</v>
      </c>
      <c r="P4" s="52" t="s">
        <v>13</v>
      </c>
      <c r="Q4" s="52" t="s">
        <v>14</v>
      </c>
      <c r="R4" s="52" t="s">
        <v>15</v>
      </c>
      <c r="S4" s="53" t="s">
        <v>16</v>
      </c>
    </row>
    <row r="5" spans="1:19" ht="14.2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5"/>
      <c r="P5" s="52"/>
      <c r="Q5" s="52"/>
      <c r="R5" s="52"/>
      <c r="S5" s="53"/>
    </row>
    <row r="6" spans="1:19" ht="14.2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6"/>
      <c r="P6" s="52"/>
      <c r="Q6" s="52"/>
      <c r="R6" s="52"/>
      <c r="S6" s="53"/>
    </row>
    <row r="7" spans="1:20" ht="34.5" customHeight="1">
      <c r="A7" s="14"/>
      <c r="B7" s="15" t="s">
        <v>17</v>
      </c>
      <c r="C7" s="17"/>
      <c r="D7" s="17"/>
      <c r="E7" s="25" t="s">
        <v>18</v>
      </c>
      <c r="F7" s="25" t="s">
        <v>19</v>
      </c>
      <c r="G7" s="25" t="s">
        <v>20</v>
      </c>
      <c r="H7" s="25" t="s">
        <v>21</v>
      </c>
      <c r="I7" s="26" t="e">
        <f aca="true" t="shared" si="0" ref="I7:R7">SUBTOTAL(9,I8:I136)</f>
        <v>#REF!</v>
      </c>
      <c r="J7" s="26" t="e">
        <f t="shared" si="0"/>
        <v>#REF!</v>
      </c>
      <c r="K7" s="26" t="e">
        <f t="shared" si="0"/>
        <v>#REF!</v>
      </c>
      <c r="L7" s="26" t="e">
        <f t="shared" si="0"/>
        <v>#REF!</v>
      </c>
      <c r="M7" s="26" t="e">
        <f t="shared" si="0"/>
        <v>#REF!</v>
      </c>
      <c r="N7" s="26" t="e">
        <f t="shared" si="0"/>
        <v>#REF!</v>
      </c>
      <c r="O7" s="26" t="e">
        <f t="shared" si="0"/>
        <v>#REF!</v>
      </c>
      <c r="P7" s="26" t="e">
        <f t="shared" si="0"/>
        <v>#REF!</v>
      </c>
      <c r="Q7" s="26" t="e">
        <f t="shared" si="0"/>
        <v>#REF!</v>
      </c>
      <c r="R7" s="26" t="e">
        <f t="shared" si="0"/>
        <v>#REF!</v>
      </c>
      <c r="S7" s="28"/>
      <c r="T7" s="29"/>
    </row>
    <row r="8" spans="1:20" ht="34.5" customHeight="1">
      <c r="A8" s="19" t="s">
        <v>22</v>
      </c>
      <c r="B8" s="15" t="s">
        <v>23</v>
      </c>
      <c r="C8" s="18">
        <v>2</v>
      </c>
      <c r="D8" s="18">
        <v>140100</v>
      </c>
      <c r="E8" s="18"/>
      <c r="F8" s="18"/>
      <c r="G8" s="18"/>
      <c r="H8" s="18"/>
      <c r="I8" s="26" t="e">
        <f aca="true" t="shared" si="1" ref="I8:R8">SUBTOTAL(9,I9:I18)</f>
        <v>#REF!</v>
      </c>
      <c r="J8" s="26" t="e">
        <f t="shared" si="1"/>
        <v>#REF!</v>
      </c>
      <c r="K8" s="26" t="e">
        <f t="shared" si="1"/>
        <v>#REF!</v>
      </c>
      <c r="L8" s="26" t="e">
        <f t="shared" si="1"/>
        <v>#REF!</v>
      </c>
      <c r="M8" s="26" t="e">
        <f t="shared" si="1"/>
        <v>#REF!</v>
      </c>
      <c r="N8" s="26" t="e">
        <f t="shared" si="1"/>
        <v>#REF!</v>
      </c>
      <c r="O8" s="26" t="e">
        <f t="shared" si="1"/>
        <v>#REF!</v>
      </c>
      <c r="P8" s="26" t="e">
        <f t="shared" si="1"/>
        <v>#REF!</v>
      </c>
      <c r="Q8" s="26" t="e">
        <f t="shared" si="1"/>
        <v>#REF!</v>
      </c>
      <c r="R8" s="26" t="e">
        <f t="shared" si="1"/>
        <v>#REF!</v>
      </c>
      <c r="S8" s="28"/>
      <c r="T8" s="29"/>
    </row>
    <row r="9" spans="1:20" ht="34.5" customHeight="1" hidden="1" outlineLevel="1">
      <c r="A9" s="16">
        <f>SUBTOTAL(103,$B$9:B9)</f>
        <v>0</v>
      </c>
      <c r="B9" s="17" t="s">
        <v>24</v>
      </c>
      <c r="C9" s="18">
        <v>1</v>
      </c>
      <c r="D9" s="18">
        <v>140123</v>
      </c>
      <c r="E9" s="18" t="s">
        <v>25</v>
      </c>
      <c r="F9" s="18"/>
      <c r="G9" s="18">
        <v>2018</v>
      </c>
      <c r="H9" s="18"/>
      <c r="I9" s="27" t="e">
        <f>#REF!+成品油（第五批）!#REF!</f>
        <v>#REF!</v>
      </c>
      <c r="J9" s="27" t="e">
        <f>#REF!</f>
        <v>#REF!</v>
      </c>
      <c r="K9" s="27" t="e">
        <f>#REF!</f>
        <v>#REF!</v>
      </c>
      <c r="L9" s="27" t="e">
        <f>#REF!</f>
        <v>#REF!</v>
      </c>
      <c r="M9" s="27" t="e">
        <f>#REF!+#REF!</f>
        <v>#REF!</v>
      </c>
      <c r="N9" s="27" t="e">
        <f>IF(F9=1,M9*0.4,M9*0.25)</f>
        <v>#REF!</v>
      </c>
      <c r="O9" s="27" t="e">
        <f>P9+Q9</f>
        <v>#REF!</v>
      </c>
      <c r="P9" s="27" t="e">
        <f>#REF!+#REF!-639</f>
        <v>#REF!</v>
      </c>
      <c r="Q9" s="27" t="e">
        <f>N9-P9</f>
        <v>#REF!</v>
      </c>
      <c r="R9" s="27"/>
      <c r="S9" s="30"/>
      <c r="T9" s="29"/>
    </row>
    <row r="10" spans="1:20" ht="34.5" customHeight="1" hidden="1" outlineLevel="1">
      <c r="A10" s="16">
        <f>SUBTOTAL(103,$B$9:B10)</f>
        <v>0</v>
      </c>
      <c r="B10" s="17" t="s">
        <v>26</v>
      </c>
      <c r="C10" s="18">
        <v>1</v>
      </c>
      <c r="D10" s="18">
        <v>140122</v>
      </c>
      <c r="E10" s="18" t="s">
        <v>27</v>
      </c>
      <c r="F10" s="18"/>
      <c r="G10" s="18">
        <v>2017</v>
      </c>
      <c r="H10" s="18"/>
      <c r="I10" s="27" t="e">
        <f>#REF!+成品油（第五批）!#REF!</f>
        <v>#REF!</v>
      </c>
      <c r="J10" s="27" t="e">
        <f>#REF!</f>
        <v>#REF!</v>
      </c>
      <c r="K10" s="27" t="e">
        <f>#REF!</f>
        <v>#REF!</v>
      </c>
      <c r="L10" s="27">
        <v>1</v>
      </c>
      <c r="M10" s="27" t="e">
        <f>#REF!+#REF!</f>
        <v>#REF!</v>
      </c>
      <c r="N10" s="27" t="e">
        <f aca="true" t="shared" si="2" ref="N10:N41">IF(F10=1,M10*0.4,M10*0.25)</f>
        <v>#REF!</v>
      </c>
      <c r="O10" s="27" t="e">
        <f aca="true" t="shared" si="3" ref="O10:O41">P10+Q10</f>
        <v>#REF!</v>
      </c>
      <c r="P10" s="27" t="e">
        <f>#REF!+#REF!</f>
        <v>#REF!</v>
      </c>
      <c r="Q10" s="27" t="e">
        <f aca="true" t="shared" si="4" ref="Q10:Q41">N10-P10</f>
        <v>#REF!</v>
      </c>
      <c r="R10" s="27"/>
      <c r="S10" s="30"/>
      <c r="T10" s="29"/>
    </row>
    <row r="11" spans="1:20" ht="34.5" customHeight="1" hidden="1" outlineLevel="1">
      <c r="A11" s="16">
        <f>SUBTOTAL(103,$B$9:B11)</f>
        <v>0</v>
      </c>
      <c r="B11" s="17" t="s">
        <v>28</v>
      </c>
      <c r="C11" s="18">
        <v>1</v>
      </c>
      <c r="D11" s="18">
        <v>140105</v>
      </c>
      <c r="E11" s="18" t="s">
        <v>29</v>
      </c>
      <c r="F11" s="18"/>
      <c r="G11" s="18"/>
      <c r="H11" s="18"/>
      <c r="I11" s="27" t="e">
        <f>#REF!+成品油（第五批）!#REF!</f>
        <v>#REF!</v>
      </c>
      <c r="J11" s="27" t="e">
        <f>#REF!</f>
        <v>#REF!</v>
      </c>
      <c r="K11" s="27" t="e">
        <f>#REF!</f>
        <v>#REF!</v>
      </c>
      <c r="L11" s="27" t="e">
        <f>#REF!</f>
        <v>#REF!</v>
      </c>
      <c r="M11" s="27" t="e">
        <f>#REF!+#REF!</f>
        <v>#REF!</v>
      </c>
      <c r="N11" s="27" t="e">
        <f t="shared" si="2"/>
        <v>#REF!</v>
      </c>
      <c r="O11" s="27" t="e">
        <f t="shared" si="3"/>
        <v>#REF!</v>
      </c>
      <c r="P11" s="27" t="e">
        <f>#REF!+#REF!</f>
        <v>#REF!</v>
      </c>
      <c r="Q11" s="27" t="e">
        <f t="shared" si="4"/>
        <v>#REF!</v>
      </c>
      <c r="R11" s="27"/>
      <c r="S11" s="30"/>
      <c r="T11" s="29"/>
    </row>
    <row r="12" spans="1:20" ht="34.5" customHeight="1" hidden="1" outlineLevel="1">
      <c r="A12" s="16">
        <f>SUBTOTAL(103,$B$9:B12)</f>
        <v>0</v>
      </c>
      <c r="B12" s="17" t="s">
        <v>30</v>
      </c>
      <c r="C12" s="18">
        <v>1</v>
      </c>
      <c r="D12" s="18">
        <v>140106</v>
      </c>
      <c r="E12" s="18" t="s">
        <v>29</v>
      </c>
      <c r="F12" s="18"/>
      <c r="G12" s="18"/>
      <c r="H12" s="18"/>
      <c r="I12" s="27" t="e">
        <f>#REF!+成品油（第五批）!#REF!</f>
        <v>#REF!</v>
      </c>
      <c r="J12" s="27" t="e">
        <f>#REF!</f>
        <v>#REF!</v>
      </c>
      <c r="K12" s="27" t="e">
        <f>#REF!</f>
        <v>#REF!</v>
      </c>
      <c r="L12" s="27" t="e">
        <f>#REF!</f>
        <v>#REF!</v>
      </c>
      <c r="M12" s="27" t="e">
        <f>#REF!+#REF!</f>
        <v>#REF!</v>
      </c>
      <c r="N12" s="27" t="e">
        <f t="shared" si="2"/>
        <v>#REF!</v>
      </c>
      <c r="O12" s="27" t="e">
        <f t="shared" si="3"/>
        <v>#REF!</v>
      </c>
      <c r="P12" s="27" t="e">
        <f>#REF!+#REF!</f>
        <v>#REF!</v>
      </c>
      <c r="Q12" s="27" t="e">
        <f t="shared" si="4"/>
        <v>#REF!</v>
      </c>
      <c r="R12" s="27"/>
      <c r="S12" s="30"/>
      <c r="T12" s="29"/>
    </row>
    <row r="13" spans="1:20" ht="34.5" customHeight="1" hidden="1" outlineLevel="1">
      <c r="A13" s="16">
        <f>SUBTOTAL(103,$B$9:B13)</f>
        <v>0</v>
      </c>
      <c r="B13" s="17" t="s">
        <v>31</v>
      </c>
      <c r="C13" s="18">
        <v>1</v>
      </c>
      <c r="D13" s="18">
        <v>140107</v>
      </c>
      <c r="E13" s="18" t="s">
        <v>29</v>
      </c>
      <c r="F13" s="18"/>
      <c r="G13" s="18"/>
      <c r="H13" s="18"/>
      <c r="I13" s="27" t="e">
        <f>#REF!+成品油（第五批）!#REF!</f>
        <v>#REF!</v>
      </c>
      <c r="J13" s="27" t="e">
        <f>#REF!</f>
        <v>#REF!</v>
      </c>
      <c r="K13" s="27" t="e">
        <f>#REF!</f>
        <v>#REF!</v>
      </c>
      <c r="L13" s="27" t="e">
        <f>#REF!</f>
        <v>#REF!</v>
      </c>
      <c r="M13" s="27" t="e">
        <f>#REF!+#REF!</f>
        <v>#REF!</v>
      </c>
      <c r="N13" s="27" t="e">
        <f t="shared" si="2"/>
        <v>#REF!</v>
      </c>
      <c r="O13" s="27" t="e">
        <f t="shared" si="3"/>
        <v>#REF!</v>
      </c>
      <c r="P13" s="27" t="e">
        <f>#REF!+#REF!</f>
        <v>#REF!</v>
      </c>
      <c r="Q13" s="27" t="e">
        <f t="shared" si="4"/>
        <v>#REF!</v>
      </c>
      <c r="R13" s="27"/>
      <c r="S13" s="30"/>
      <c r="T13" s="29"/>
    </row>
    <row r="14" spans="1:20" ht="34.5" customHeight="1" hidden="1" outlineLevel="1">
      <c r="A14" s="16">
        <f>SUBTOTAL(103,$B$9:B14)</f>
        <v>0</v>
      </c>
      <c r="B14" s="17" t="s">
        <v>32</v>
      </c>
      <c r="C14" s="18">
        <v>1</v>
      </c>
      <c r="D14" s="18">
        <v>140108</v>
      </c>
      <c r="E14" s="18" t="s">
        <v>29</v>
      </c>
      <c r="F14" s="18"/>
      <c r="G14" s="18"/>
      <c r="H14" s="18"/>
      <c r="I14" s="27" t="e">
        <f>#REF!+成品油（第五批）!#REF!</f>
        <v>#REF!</v>
      </c>
      <c r="J14" s="27" t="e">
        <f>#REF!</f>
        <v>#REF!</v>
      </c>
      <c r="K14" s="27" t="e">
        <f>#REF!</f>
        <v>#REF!</v>
      </c>
      <c r="L14" s="27" t="e">
        <f>#REF!</f>
        <v>#REF!</v>
      </c>
      <c r="M14" s="27" t="e">
        <f>#REF!+#REF!</f>
        <v>#REF!</v>
      </c>
      <c r="N14" s="27" t="e">
        <f t="shared" si="2"/>
        <v>#REF!</v>
      </c>
      <c r="O14" s="27" t="e">
        <f t="shared" si="3"/>
        <v>#REF!</v>
      </c>
      <c r="P14" s="27" t="e">
        <f>#REF!+#REF!</f>
        <v>#REF!</v>
      </c>
      <c r="Q14" s="27" t="e">
        <f t="shared" si="4"/>
        <v>#REF!</v>
      </c>
      <c r="R14" s="27"/>
      <c r="S14" s="30"/>
      <c r="T14" s="29"/>
    </row>
    <row r="15" spans="1:20" ht="34.5" customHeight="1" hidden="1" outlineLevel="1">
      <c r="A15" s="16">
        <f>SUBTOTAL(103,$B$9:B15)</f>
        <v>0</v>
      </c>
      <c r="B15" s="17" t="s">
        <v>33</v>
      </c>
      <c r="C15" s="18">
        <v>1</v>
      </c>
      <c r="D15" s="18">
        <v>140109</v>
      </c>
      <c r="E15" s="18" t="s">
        <v>29</v>
      </c>
      <c r="F15" s="18"/>
      <c r="G15" s="18"/>
      <c r="H15" s="18"/>
      <c r="I15" s="27" t="e">
        <f>#REF!+成品油（第五批）!#REF!</f>
        <v>#REF!</v>
      </c>
      <c r="J15" s="27" t="e">
        <f>#REF!</f>
        <v>#REF!</v>
      </c>
      <c r="K15" s="27" t="e">
        <f>#REF!</f>
        <v>#REF!</v>
      </c>
      <c r="L15" s="27" t="e">
        <f>#REF!</f>
        <v>#REF!</v>
      </c>
      <c r="M15" s="27" t="e">
        <f>#REF!+#REF!</f>
        <v>#REF!</v>
      </c>
      <c r="N15" s="27" t="e">
        <f t="shared" si="2"/>
        <v>#REF!</v>
      </c>
      <c r="O15" s="27" t="e">
        <f t="shared" si="3"/>
        <v>#REF!</v>
      </c>
      <c r="P15" s="27" t="e">
        <f>#REF!+#REF!</f>
        <v>#REF!</v>
      </c>
      <c r="Q15" s="27">
        <v>0</v>
      </c>
      <c r="R15" s="27" t="e">
        <f>P15-N15</f>
        <v>#REF!</v>
      </c>
      <c r="S15" s="30"/>
      <c r="T15" s="29"/>
    </row>
    <row r="16" spans="1:20" ht="34.5" customHeight="1" hidden="1" outlineLevel="1">
      <c r="A16" s="16">
        <f>SUBTOTAL(103,$B$9:B16)</f>
        <v>0</v>
      </c>
      <c r="B16" s="17" t="s">
        <v>34</v>
      </c>
      <c r="C16" s="18">
        <v>1</v>
      </c>
      <c r="D16" s="18">
        <v>140110</v>
      </c>
      <c r="E16" s="18" t="s">
        <v>29</v>
      </c>
      <c r="F16" s="18"/>
      <c r="G16" s="18"/>
      <c r="H16" s="18"/>
      <c r="I16" s="27" t="e">
        <f>#REF!+成品油（第五批）!#REF!</f>
        <v>#REF!</v>
      </c>
      <c r="J16" s="27" t="e">
        <f>#REF!</f>
        <v>#REF!</v>
      </c>
      <c r="K16" s="27" t="e">
        <f>#REF!</f>
        <v>#REF!</v>
      </c>
      <c r="L16" s="27" t="e">
        <f>#REF!</f>
        <v>#REF!</v>
      </c>
      <c r="M16" s="27" t="e">
        <f>#REF!+#REF!</f>
        <v>#REF!</v>
      </c>
      <c r="N16" s="27" t="e">
        <f t="shared" si="2"/>
        <v>#REF!</v>
      </c>
      <c r="O16" s="27" t="e">
        <f t="shared" si="3"/>
        <v>#REF!</v>
      </c>
      <c r="P16" s="27" t="e">
        <f>#REF!+#REF!</f>
        <v>#REF!</v>
      </c>
      <c r="Q16" s="27" t="e">
        <f t="shared" si="4"/>
        <v>#REF!</v>
      </c>
      <c r="R16" s="27"/>
      <c r="S16" s="30"/>
      <c r="T16" s="29"/>
    </row>
    <row r="17" spans="1:20" ht="34.5" customHeight="1" hidden="1" outlineLevel="1">
      <c r="A17" s="16">
        <f>SUBTOTAL(103,$B$9:B17)</f>
        <v>0</v>
      </c>
      <c r="B17" s="17" t="s">
        <v>35</v>
      </c>
      <c r="C17" s="18">
        <v>1</v>
      </c>
      <c r="D17" s="18">
        <v>140121</v>
      </c>
      <c r="E17" s="18" t="s">
        <v>29</v>
      </c>
      <c r="F17" s="18"/>
      <c r="G17" s="18"/>
      <c r="H17" s="18"/>
      <c r="I17" s="27" t="e">
        <f>#REF!+成品油（第五批）!#REF!</f>
        <v>#REF!</v>
      </c>
      <c r="J17" s="27" t="e">
        <f>#REF!</f>
        <v>#REF!</v>
      </c>
      <c r="K17" s="27" t="e">
        <f>#REF!</f>
        <v>#REF!</v>
      </c>
      <c r="L17" s="27">
        <v>1</v>
      </c>
      <c r="M17" s="27" t="e">
        <f>#REF!+#REF!</f>
        <v>#REF!</v>
      </c>
      <c r="N17" s="27" t="e">
        <f t="shared" si="2"/>
        <v>#REF!</v>
      </c>
      <c r="O17" s="27" t="e">
        <f t="shared" si="3"/>
        <v>#REF!</v>
      </c>
      <c r="P17" s="27" t="e">
        <f>#REF!+#REF!</f>
        <v>#REF!</v>
      </c>
      <c r="Q17" s="27" t="e">
        <f t="shared" si="4"/>
        <v>#REF!</v>
      </c>
      <c r="R17" s="27"/>
      <c r="S17" s="30"/>
      <c r="T17" s="29"/>
    </row>
    <row r="18" spans="1:20" ht="34.5" customHeight="1" hidden="1" outlineLevel="1">
      <c r="A18" s="16">
        <f>SUBTOTAL(103,$B$9:B18)</f>
        <v>0</v>
      </c>
      <c r="B18" s="17" t="s">
        <v>36</v>
      </c>
      <c r="C18" s="18">
        <v>1</v>
      </c>
      <c r="D18" s="18">
        <v>140181</v>
      </c>
      <c r="E18" s="18" t="s">
        <v>29</v>
      </c>
      <c r="F18" s="18"/>
      <c r="G18" s="18"/>
      <c r="H18" s="18"/>
      <c r="I18" s="27" t="e">
        <f>#REF!+成品油（第五批）!#REF!</f>
        <v>#REF!</v>
      </c>
      <c r="J18" s="27" t="e">
        <f>#REF!</f>
        <v>#REF!</v>
      </c>
      <c r="K18" s="27" t="e">
        <f>#REF!</f>
        <v>#REF!</v>
      </c>
      <c r="L18" s="27">
        <v>1</v>
      </c>
      <c r="M18" s="27" t="e">
        <f>#REF!+#REF!</f>
        <v>#REF!</v>
      </c>
      <c r="N18" s="27" t="e">
        <f t="shared" si="2"/>
        <v>#REF!</v>
      </c>
      <c r="O18" s="27" t="e">
        <f t="shared" si="3"/>
        <v>#REF!</v>
      </c>
      <c r="P18" s="27" t="e">
        <f>#REF!+#REF!</f>
        <v>#REF!</v>
      </c>
      <c r="Q18" s="27" t="e">
        <f t="shared" si="4"/>
        <v>#REF!</v>
      </c>
      <c r="R18" s="27"/>
      <c r="S18" s="30"/>
      <c r="T18" s="29"/>
    </row>
    <row r="19" spans="1:20" ht="34.5" customHeight="1" collapsed="1">
      <c r="A19" s="19" t="s">
        <v>37</v>
      </c>
      <c r="B19" s="15" t="s">
        <v>38</v>
      </c>
      <c r="C19" s="18">
        <v>2</v>
      </c>
      <c r="D19" s="18">
        <v>140200</v>
      </c>
      <c r="E19" s="18"/>
      <c r="F19" s="18"/>
      <c r="G19" s="18"/>
      <c r="H19" s="18"/>
      <c r="I19" s="26" t="e">
        <f aca="true" t="shared" si="5" ref="I19:R19">SUBTOTAL(9,I20:I29)</f>
        <v>#REF!</v>
      </c>
      <c r="J19" s="26" t="e">
        <f t="shared" si="5"/>
        <v>#REF!</v>
      </c>
      <c r="K19" s="26" t="e">
        <f t="shared" si="5"/>
        <v>#REF!</v>
      </c>
      <c r="L19" s="26" t="e">
        <f t="shared" si="5"/>
        <v>#REF!</v>
      </c>
      <c r="M19" s="26" t="e">
        <f t="shared" si="5"/>
        <v>#REF!</v>
      </c>
      <c r="N19" s="26" t="e">
        <f t="shared" si="5"/>
        <v>#REF!</v>
      </c>
      <c r="O19" s="26" t="e">
        <f t="shared" si="5"/>
        <v>#REF!</v>
      </c>
      <c r="P19" s="26" t="e">
        <f t="shared" si="5"/>
        <v>#REF!</v>
      </c>
      <c r="Q19" s="26" t="e">
        <f t="shared" si="5"/>
        <v>#REF!</v>
      </c>
      <c r="R19" s="26" t="e">
        <f t="shared" si="5"/>
        <v>#REF!</v>
      </c>
      <c r="S19" s="30"/>
      <c r="T19" s="29"/>
    </row>
    <row r="20" spans="1:20" ht="34.5" customHeight="1" hidden="1" outlineLevel="1">
      <c r="A20" s="16">
        <f>SUBTOTAL(103,$B$20:B20)</f>
        <v>0</v>
      </c>
      <c r="B20" s="17" t="s">
        <v>39</v>
      </c>
      <c r="C20" s="18">
        <v>1</v>
      </c>
      <c r="D20" s="18">
        <v>140221</v>
      </c>
      <c r="E20" s="18" t="s">
        <v>25</v>
      </c>
      <c r="F20" s="18"/>
      <c r="G20" s="18">
        <v>2018</v>
      </c>
      <c r="H20" s="18"/>
      <c r="I20" s="27" t="e">
        <f>#REF!+成品油（第五批）!#REF!</f>
        <v>#REF!</v>
      </c>
      <c r="J20" s="27" t="e">
        <f>#REF!</f>
        <v>#REF!</v>
      </c>
      <c r="K20" s="27" t="e">
        <f>#REF!</f>
        <v>#REF!</v>
      </c>
      <c r="L20" s="27" t="e">
        <f>#REF!</f>
        <v>#REF!</v>
      </c>
      <c r="M20" s="27" t="e">
        <f>#REF!+#REF!</f>
        <v>#REF!</v>
      </c>
      <c r="N20" s="27" t="e">
        <f t="shared" si="2"/>
        <v>#REF!</v>
      </c>
      <c r="O20" s="27" t="e">
        <f t="shared" si="3"/>
        <v>#REF!</v>
      </c>
      <c r="P20" s="27" t="e">
        <f>#REF!+#REF!+165</f>
        <v>#REF!</v>
      </c>
      <c r="Q20" s="27" t="e">
        <f t="shared" si="4"/>
        <v>#REF!</v>
      </c>
      <c r="R20" s="27"/>
      <c r="S20" s="30"/>
      <c r="T20" s="29"/>
    </row>
    <row r="21" spans="1:20" ht="34.5" customHeight="1" hidden="1" outlineLevel="1">
      <c r="A21" s="16">
        <f>SUBTOTAL(103,$B$20:B21)</f>
        <v>0</v>
      </c>
      <c r="B21" s="17" t="s">
        <v>40</v>
      </c>
      <c r="C21" s="18">
        <v>1</v>
      </c>
      <c r="D21" s="18">
        <v>140222</v>
      </c>
      <c r="E21" s="18" t="s">
        <v>25</v>
      </c>
      <c r="F21" s="18">
        <v>1</v>
      </c>
      <c r="G21" s="18">
        <v>2019</v>
      </c>
      <c r="H21" s="18"/>
      <c r="I21" s="27" t="e">
        <f>#REF!+成品油（第五批）!#REF!</f>
        <v>#REF!</v>
      </c>
      <c r="J21" s="27" t="e">
        <f>#REF!</f>
        <v>#REF!</v>
      </c>
      <c r="K21" s="27" t="e">
        <f>#REF!</f>
        <v>#REF!</v>
      </c>
      <c r="L21" s="27" t="e">
        <f>#REF!</f>
        <v>#REF!</v>
      </c>
      <c r="M21" s="27" t="e">
        <f>#REF!+#REF!</f>
        <v>#REF!</v>
      </c>
      <c r="N21" s="27" t="e">
        <f t="shared" si="2"/>
        <v>#REF!</v>
      </c>
      <c r="O21" s="27" t="e">
        <f t="shared" si="3"/>
        <v>#REF!</v>
      </c>
      <c r="P21" s="27" t="e">
        <f>#REF!+#REF!</f>
        <v>#REF!</v>
      </c>
      <c r="Q21" s="27" t="e">
        <f t="shared" si="4"/>
        <v>#REF!</v>
      </c>
      <c r="R21" s="27"/>
      <c r="S21" s="30"/>
      <c r="T21" s="29"/>
    </row>
    <row r="22" spans="1:20" ht="34.5" customHeight="1" hidden="1" outlineLevel="1">
      <c r="A22" s="16">
        <f>SUBTOTAL(103,$B$20:B22)</f>
        <v>0</v>
      </c>
      <c r="B22" s="17" t="s">
        <v>41</v>
      </c>
      <c r="C22" s="18">
        <v>1</v>
      </c>
      <c r="D22" s="18">
        <v>140223</v>
      </c>
      <c r="E22" s="18" t="s">
        <v>25</v>
      </c>
      <c r="F22" s="18">
        <v>1</v>
      </c>
      <c r="G22" s="18">
        <v>2019</v>
      </c>
      <c r="H22" s="18"/>
      <c r="I22" s="27" t="e">
        <f>#REF!+成品油（第五批）!#REF!</f>
        <v>#REF!</v>
      </c>
      <c r="J22" s="27" t="e">
        <f>#REF!</f>
        <v>#REF!</v>
      </c>
      <c r="K22" s="27" t="e">
        <f>#REF!</f>
        <v>#REF!</v>
      </c>
      <c r="L22" s="27" t="e">
        <f>#REF!</f>
        <v>#REF!</v>
      </c>
      <c r="M22" s="27" t="e">
        <f>#REF!+#REF!</f>
        <v>#REF!</v>
      </c>
      <c r="N22" s="27" t="e">
        <f t="shared" si="2"/>
        <v>#REF!</v>
      </c>
      <c r="O22" s="27" t="e">
        <f t="shared" si="3"/>
        <v>#REF!</v>
      </c>
      <c r="P22" s="27" t="e">
        <f>#REF!+#REF!+3534</f>
        <v>#REF!</v>
      </c>
      <c r="Q22" s="27">
        <v>0</v>
      </c>
      <c r="R22" s="27" t="e">
        <f>P22-N22</f>
        <v>#REF!</v>
      </c>
      <c r="S22" s="30"/>
      <c r="T22" s="29"/>
    </row>
    <row r="23" spans="1:20" ht="34.5" customHeight="1" hidden="1" outlineLevel="1">
      <c r="A23" s="16">
        <f>SUBTOTAL(103,$B$20:B23)</f>
        <v>0</v>
      </c>
      <c r="B23" s="17" t="s">
        <v>42</v>
      </c>
      <c r="C23" s="18">
        <v>1</v>
      </c>
      <c r="D23" s="18">
        <v>140224</v>
      </c>
      <c r="E23" s="18" t="s">
        <v>25</v>
      </c>
      <c r="F23" s="18"/>
      <c r="G23" s="18">
        <v>2018</v>
      </c>
      <c r="H23" s="18"/>
      <c r="I23" s="27" t="e">
        <f>#REF!+成品油（第五批）!#REF!</f>
        <v>#REF!</v>
      </c>
      <c r="J23" s="27" t="e">
        <f>#REF!</f>
        <v>#REF!</v>
      </c>
      <c r="K23" s="27" t="e">
        <f>#REF!</f>
        <v>#REF!</v>
      </c>
      <c r="L23" s="27" t="e">
        <f>#REF!</f>
        <v>#REF!</v>
      </c>
      <c r="M23" s="27" t="e">
        <f>#REF!+#REF!</f>
        <v>#REF!</v>
      </c>
      <c r="N23" s="27" t="e">
        <f t="shared" si="2"/>
        <v>#REF!</v>
      </c>
      <c r="O23" s="27" t="e">
        <f t="shared" si="3"/>
        <v>#REF!</v>
      </c>
      <c r="P23" s="27" t="e">
        <f>#REF!+#REF!</f>
        <v>#REF!</v>
      </c>
      <c r="Q23" s="27" t="e">
        <f t="shared" si="4"/>
        <v>#REF!</v>
      </c>
      <c r="R23" s="27"/>
      <c r="S23" s="30"/>
      <c r="T23" s="29"/>
    </row>
    <row r="24" spans="1:20" ht="34.5" customHeight="1" hidden="1" outlineLevel="1">
      <c r="A24" s="16">
        <f>SUBTOTAL(103,$B$20:B24)</f>
        <v>0</v>
      </c>
      <c r="B24" s="17" t="s">
        <v>43</v>
      </c>
      <c r="C24" s="18">
        <v>1</v>
      </c>
      <c r="D24" s="18">
        <v>140225</v>
      </c>
      <c r="E24" s="18" t="s">
        <v>25</v>
      </c>
      <c r="F24" s="18"/>
      <c r="G24" s="18">
        <v>2019</v>
      </c>
      <c r="H24" s="18"/>
      <c r="I24" s="27" t="e">
        <f>#REF!+成品油（第五批）!#REF!</f>
        <v>#REF!</v>
      </c>
      <c r="J24" s="27" t="e">
        <f>#REF!</f>
        <v>#REF!</v>
      </c>
      <c r="K24" s="27" t="e">
        <f>#REF!</f>
        <v>#REF!</v>
      </c>
      <c r="L24" s="27" t="e">
        <f>#REF!</f>
        <v>#REF!</v>
      </c>
      <c r="M24" s="27" t="e">
        <f>#REF!+#REF!</f>
        <v>#REF!</v>
      </c>
      <c r="N24" s="27" t="e">
        <f t="shared" si="2"/>
        <v>#REF!</v>
      </c>
      <c r="O24" s="27" t="e">
        <f t="shared" si="3"/>
        <v>#REF!</v>
      </c>
      <c r="P24" s="27" t="e">
        <f>#REF!+#REF!+2215</f>
        <v>#REF!</v>
      </c>
      <c r="Q24" s="27">
        <v>0</v>
      </c>
      <c r="R24" s="27"/>
      <c r="S24" s="31" t="s">
        <v>44</v>
      </c>
      <c r="T24" s="29"/>
    </row>
    <row r="25" spans="1:20" ht="34.5" customHeight="1" hidden="1" outlineLevel="1">
      <c r="A25" s="16">
        <f>SUBTOTAL(103,$B$20:B25)</f>
        <v>0</v>
      </c>
      <c r="B25" s="17" t="s">
        <v>45</v>
      </c>
      <c r="C25" s="18">
        <v>1</v>
      </c>
      <c r="D25" s="18">
        <v>140227</v>
      </c>
      <c r="E25" s="18" t="s">
        <v>25</v>
      </c>
      <c r="F25" s="18"/>
      <c r="G25" s="18">
        <v>2018</v>
      </c>
      <c r="H25" s="18"/>
      <c r="I25" s="27" t="e">
        <f>#REF!+成品油（第五批）!#REF!</f>
        <v>#REF!</v>
      </c>
      <c r="J25" s="27" t="e">
        <f>#REF!</f>
        <v>#REF!</v>
      </c>
      <c r="K25" s="27" t="e">
        <f>#REF!</f>
        <v>#REF!</v>
      </c>
      <c r="L25" s="27" t="e">
        <f>#REF!</f>
        <v>#REF!</v>
      </c>
      <c r="M25" s="27" t="e">
        <f>#REF!+#REF!</f>
        <v>#REF!</v>
      </c>
      <c r="N25" s="27" t="e">
        <f t="shared" si="2"/>
        <v>#REF!</v>
      </c>
      <c r="O25" s="27" t="e">
        <f t="shared" si="3"/>
        <v>#REF!</v>
      </c>
      <c r="P25" s="27" t="e">
        <f>#REF!+#REF!</f>
        <v>#REF!</v>
      </c>
      <c r="Q25" s="27" t="e">
        <f t="shared" si="4"/>
        <v>#REF!</v>
      </c>
      <c r="R25" s="27"/>
      <c r="S25" s="30"/>
      <c r="T25" s="29"/>
    </row>
    <row r="26" spans="1:20" ht="34.5" customHeight="1" hidden="1" outlineLevel="1">
      <c r="A26" s="16">
        <f>SUBTOTAL(103,$B$20:B26)</f>
        <v>0</v>
      </c>
      <c r="B26" s="17" t="s">
        <v>46</v>
      </c>
      <c r="C26" s="18">
        <v>1</v>
      </c>
      <c r="D26" s="18">
        <v>140202</v>
      </c>
      <c r="E26" s="18" t="s">
        <v>29</v>
      </c>
      <c r="F26" s="18"/>
      <c r="G26" s="18"/>
      <c r="H26" s="18"/>
      <c r="I26" s="27" t="e">
        <f>#REF!+成品油（第五批）!#REF!</f>
        <v>#REF!</v>
      </c>
      <c r="J26" s="27" t="e">
        <f>#REF!</f>
        <v>#REF!</v>
      </c>
      <c r="K26" s="27" t="e">
        <f>#REF!</f>
        <v>#REF!</v>
      </c>
      <c r="L26" s="27" t="e">
        <f>#REF!</f>
        <v>#REF!</v>
      </c>
      <c r="M26" s="27" t="e">
        <f>#REF!+#REF!</f>
        <v>#REF!</v>
      </c>
      <c r="N26" s="27" t="e">
        <f t="shared" si="2"/>
        <v>#REF!</v>
      </c>
      <c r="O26" s="27" t="e">
        <f t="shared" si="3"/>
        <v>#REF!</v>
      </c>
      <c r="P26" s="27" t="e">
        <f>#REF!+#REF!</f>
        <v>#REF!</v>
      </c>
      <c r="Q26" s="27" t="e">
        <f t="shared" si="4"/>
        <v>#REF!</v>
      </c>
      <c r="R26" s="27"/>
      <c r="S26" s="30"/>
      <c r="T26" s="29"/>
    </row>
    <row r="27" spans="1:20" ht="34.5" customHeight="1" hidden="1" outlineLevel="1">
      <c r="A27" s="16">
        <f>SUBTOTAL(103,$B$20:B27)</f>
        <v>0</v>
      </c>
      <c r="B27" s="17" t="s">
        <v>47</v>
      </c>
      <c r="C27" s="18">
        <v>1</v>
      </c>
      <c r="D27" s="18">
        <v>140203</v>
      </c>
      <c r="E27" s="18" t="s">
        <v>29</v>
      </c>
      <c r="F27" s="18"/>
      <c r="G27" s="18"/>
      <c r="H27" s="18"/>
      <c r="I27" s="27" t="e">
        <f>#REF!+成品油（第五批）!#REF!</f>
        <v>#REF!</v>
      </c>
      <c r="J27" s="27" t="e">
        <f>#REF!</f>
        <v>#REF!</v>
      </c>
      <c r="K27" s="27" t="e">
        <f>#REF!</f>
        <v>#REF!</v>
      </c>
      <c r="L27" s="27" t="e">
        <f>#REF!</f>
        <v>#REF!</v>
      </c>
      <c r="M27" s="27" t="e">
        <f>#REF!+#REF!</f>
        <v>#REF!</v>
      </c>
      <c r="N27" s="27" t="e">
        <f t="shared" si="2"/>
        <v>#REF!</v>
      </c>
      <c r="O27" s="27" t="e">
        <f t="shared" si="3"/>
        <v>#REF!</v>
      </c>
      <c r="P27" s="27" t="e">
        <f>#REF!+#REF!</f>
        <v>#REF!</v>
      </c>
      <c r="Q27" s="27" t="e">
        <f t="shared" si="4"/>
        <v>#REF!</v>
      </c>
      <c r="R27" s="27"/>
      <c r="S27" s="30"/>
      <c r="T27" s="29"/>
    </row>
    <row r="28" spans="1:20" ht="34.5" customHeight="1" hidden="1" outlineLevel="1">
      <c r="A28" s="16">
        <f>SUBTOTAL(103,$B$20:B28)</f>
        <v>0</v>
      </c>
      <c r="B28" s="17" t="s">
        <v>48</v>
      </c>
      <c r="C28" s="18">
        <v>1</v>
      </c>
      <c r="D28" s="18">
        <v>140212</v>
      </c>
      <c r="E28" s="18" t="s">
        <v>29</v>
      </c>
      <c r="F28" s="18"/>
      <c r="G28" s="18"/>
      <c r="H28" s="18"/>
      <c r="I28" s="27" t="e">
        <f>#REF!+成品油（第五批）!#REF!</f>
        <v>#REF!</v>
      </c>
      <c r="J28" s="27" t="e">
        <f>#REF!</f>
        <v>#REF!</v>
      </c>
      <c r="K28" s="27" t="e">
        <f>#REF!</f>
        <v>#REF!</v>
      </c>
      <c r="L28" s="27" t="e">
        <f>#REF!</f>
        <v>#REF!</v>
      </c>
      <c r="M28" s="27" t="e">
        <f>#REF!+#REF!</f>
        <v>#REF!</v>
      </c>
      <c r="N28" s="27" t="e">
        <f t="shared" si="2"/>
        <v>#REF!</v>
      </c>
      <c r="O28" s="27" t="e">
        <f t="shared" si="3"/>
        <v>#REF!</v>
      </c>
      <c r="P28" s="27" t="e">
        <f>#REF!+#REF!</f>
        <v>#REF!</v>
      </c>
      <c r="Q28" s="27" t="e">
        <f t="shared" si="4"/>
        <v>#REF!</v>
      </c>
      <c r="R28" s="27"/>
      <c r="S28" s="30"/>
      <c r="T28" s="29"/>
    </row>
    <row r="29" spans="1:20" ht="34.5" customHeight="1" hidden="1" outlineLevel="1">
      <c r="A29" s="16">
        <f>SUBTOTAL(103,$B$20:B29)</f>
        <v>0</v>
      </c>
      <c r="B29" s="17" t="s">
        <v>49</v>
      </c>
      <c r="C29" s="18">
        <v>1</v>
      </c>
      <c r="D29" s="18">
        <v>140226</v>
      </c>
      <c r="E29" s="18" t="s">
        <v>29</v>
      </c>
      <c r="F29" s="18"/>
      <c r="G29" s="18"/>
      <c r="H29" s="18"/>
      <c r="I29" s="27" t="e">
        <f>#REF!+成品油（第五批）!#REF!</f>
        <v>#REF!</v>
      </c>
      <c r="J29" s="27" t="e">
        <f>#REF!</f>
        <v>#REF!</v>
      </c>
      <c r="K29" s="27" t="e">
        <f>#REF!</f>
        <v>#REF!</v>
      </c>
      <c r="L29" s="27" t="e">
        <f>#REF!</f>
        <v>#REF!</v>
      </c>
      <c r="M29" s="27" t="e">
        <f>#REF!+#REF!</f>
        <v>#REF!</v>
      </c>
      <c r="N29" s="27" t="e">
        <f t="shared" si="2"/>
        <v>#REF!</v>
      </c>
      <c r="O29" s="27" t="e">
        <f t="shared" si="3"/>
        <v>#REF!</v>
      </c>
      <c r="P29" s="27" t="e">
        <f>#REF!+#REF!</f>
        <v>#REF!</v>
      </c>
      <c r="Q29" s="27" t="e">
        <f t="shared" si="4"/>
        <v>#REF!</v>
      </c>
      <c r="R29" s="27"/>
      <c r="S29" s="30"/>
      <c r="T29" s="29"/>
    </row>
    <row r="30" spans="1:20" ht="34.5" customHeight="1" collapsed="1">
      <c r="A30" s="19" t="s">
        <v>50</v>
      </c>
      <c r="B30" s="15" t="s">
        <v>51</v>
      </c>
      <c r="C30" s="18">
        <v>2</v>
      </c>
      <c r="D30" s="18">
        <v>140600</v>
      </c>
      <c r="E30" s="18"/>
      <c r="F30" s="18"/>
      <c r="G30" s="18"/>
      <c r="H30" s="18"/>
      <c r="I30" s="26" t="e">
        <f aca="true" t="shared" si="6" ref="I30:R30">SUBTOTAL(9,I31:I36)</f>
        <v>#REF!</v>
      </c>
      <c r="J30" s="26" t="e">
        <f t="shared" si="6"/>
        <v>#REF!</v>
      </c>
      <c r="K30" s="26" t="e">
        <f t="shared" si="6"/>
        <v>#REF!</v>
      </c>
      <c r="L30" s="26" t="e">
        <f t="shared" si="6"/>
        <v>#REF!</v>
      </c>
      <c r="M30" s="26" t="e">
        <f t="shared" si="6"/>
        <v>#REF!</v>
      </c>
      <c r="N30" s="26" t="e">
        <f t="shared" si="6"/>
        <v>#REF!</v>
      </c>
      <c r="O30" s="26" t="e">
        <f t="shared" si="6"/>
        <v>#REF!</v>
      </c>
      <c r="P30" s="26" t="e">
        <f t="shared" si="6"/>
        <v>#REF!</v>
      </c>
      <c r="Q30" s="26" t="e">
        <f t="shared" si="6"/>
        <v>#REF!</v>
      </c>
      <c r="R30" s="26">
        <f t="shared" si="6"/>
        <v>0</v>
      </c>
      <c r="S30" s="30"/>
      <c r="T30" s="29"/>
    </row>
    <row r="31" spans="1:20" ht="34.5" customHeight="1" hidden="1" outlineLevel="1">
      <c r="A31" s="16">
        <f>SUBTOTAL(103,$B$31:B31)</f>
        <v>0</v>
      </c>
      <c r="B31" s="17" t="s">
        <v>52</v>
      </c>
      <c r="C31" s="18">
        <v>1</v>
      </c>
      <c r="D31" s="18">
        <v>140623</v>
      </c>
      <c r="E31" s="18" t="s">
        <v>25</v>
      </c>
      <c r="F31" s="18"/>
      <c r="G31" s="18">
        <v>2017</v>
      </c>
      <c r="H31" s="18"/>
      <c r="I31" s="27" t="e">
        <f>#REF!+成品油（第五批）!#REF!</f>
        <v>#REF!</v>
      </c>
      <c r="J31" s="27" t="e">
        <f>#REF!</f>
        <v>#REF!</v>
      </c>
      <c r="K31" s="27" t="e">
        <f>#REF!</f>
        <v>#REF!</v>
      </c>
      <c r="L31" s="27" t="e">
        <f>#REF!</f>
        <v>#REF!</v>
      </c>
      <c r="M31" s="27" t="e">
        <f>#REF!+#REF!</f>
        <v>#REF!</v>
      </c>
      <c r="N31" s="27" t="e">
        <f t="shared" si="2"/>
        <v>#REF!</v>
      </c>
      <c r="O31" s="27" t="e">
        <f t="shared" si="3"/>
        <v>#REF!</v>
      </c>
      <c r="P31" s="27" t="e">
        <f>#REF!+#REF!</f>
        <v>#REF!</v>
      </c>
      <c r="Q31" s="27" t="e">
        <f t="shared" si="4"/>
        <v>#REF!</v>
      </c>
      <c r="R31" s="27"/>
      <c r="S31" s="30"/>
      <c r="T31" s="29"/>
    </row>
    <row r="32" spans="1:20" ht="34.5" customHeight="1" hidden="1" outlineLevel="1">
      <c r="A32" s="16">
        <f>SUBTOTAL(103,$B$31:B32)</f>
        <v>0</v>
      </c>
      <c r="B32" s="17" t="s">
        <v>53</v>
      </c>
      <c r="C32" s="18">
        <v>1</v>
      </c>
      <c r="D32" s="18">
        <v>140603</v>
      </c>
      <c r="E32" s="18" t="s">
        <v>27</v>
      </c>
      <c r="F32" s="18"/>
      <c r="G32" s="18">
        <v>2017</v>
      </c>
      <c r="H32" s="18"/>
      <c r="I32" s="27" t="e">
        <f>#REF!+成品油（第五批）!#REF!</f>
        <v>#REF!</v>
      </c>
      <c r="J32" s="27" t="e">
        <f>#REF!</f>
        <v>#REF!</v>
      </c>
      <c r="K32" s="27" t="e">
        <f>#REF!</f>
        <v>#REF!</v>
      </c>
      <c r="L32" s="27" t="e">
        <f>#REF!</f>
        <v>#REF!</v>
      </c>
      <c r="M32" s="27" t="e">
        <f>#REF!+#REF!</f>
        <v>#REF!</v>
      </c>
      <c r="N32" s="27" t="e">
        <f t="shared" si="2"/>
        <v>#REF!</v>
      </c>
      <c r="O32" s="27" t="e">
        <f t="shared" si="3"/>
        <v>#REF!</v>
      </c>
      <c r="P32" s="27" t="e">
        <f>#REF!+#REF!</f>
        <v>#REF!</v>
      </c>
      <c r="Q32" s="27" t="e">
        <f t="shared" si="4"/>
        <v>#REF!</v>
      </c>
      <c r="R32" s="27"/>
      <c r="S32" s="30"/>
      <c r="T32" s="29"/>
    </row>
    <row r="33" spans="1:20" ht="34.5" customHeight="1" hidden="1" outlineLevel="1">
      <c r="A33" s="16">
        <f>SUBTOTAL(103,$B$31:B33)</f>
        <v>0</v>
      </c>
      <c r="B33" s="17" t="s">
        <v>54</v>
      </c>
      <c r="C33" s="18">
        <v>1</v>
      </c>
      <c r="D33" s="18">
        <v>140621</v>
      </c>
      <c r="E33" s="18" t="s">
        <v>27</v>
      </c>
      <c r="F33" s="18"/>
      <c r="G33" s="18">
        <v>2017</v>
      </c>
      <c r="H33" s="18"/>
      <c r="I33" s="27" t="e">
        <f>#REF!+成品油（第五批）!#REF!</f>
        <v>#REF!</v>
      </c>
      <c r="J33" s="27" t="e">
        <f>#REF!</f>
        <v>#REF!</v>
      </c>
      <c r="K33" s="27" t="e">
        <f>#REF!</f>
        <v>#REF!</v>
      </c>
      <c r="L33" s="27" t="e">
        <f>#REF!</f>
        <v>#REF!</v>
      </c>
      <c r="M33" s="27" t="e">
        <f>#REF!+#REF!</f>
        <v>#REF!</v>
      </c>
      <c r="N33" s="27" t="e">
        <f t="shared" si="2"/>
        <v>#REF!</v>
      </c>
      <c r="O33" s="27" t="e">
        <f t="shared" si="3"/>
        <v>#REF!</v>
      </c>
      <c r="P33" s="27" t="e">
        <f>#REF!+#REF!</f>
        <v>#REF!</v>
      </c>
      <c r="Q33" s="27" t="e">
        <f t="shared" si="4"/>
        <v>#REF!</v>
      </c>
      <c r="R33" s="27"/>
      <c r="S33" s="30"/>
      <c r="T33" s="29"/>
    </row>
    <row r="34" spans="1:20" ht="34.5" customHeight="1" hidden="1" outlineLevel="1">
      <c r="A34" s="16">
        <f>SUBTOTAL(103,$B$31:B34)</f>
        <v>0</v>
      </c>
      <c r="B34" s="17" t="s">
        <v>55</v>
      </c>
      <c r="C34" s="18">
        <v>1</v>
      </c>
      <c r="D34" s="18">
        <v>140602</v>
      </c>
      <c r="E34" s="18" t="s">
        <v>29</v>
      </c>
      <c r="F34" s="18"/>
      <c r="G34" s="18"/>
      <c r="H34" s="18"/>
      <c r="I34" s="27" t="e">
        <f>#REF!+成品油（第五批）!#REF!</f>
        <v>#REF!</v>
      </c>
      <c r="J34" s="27" t="e">
        <f>#REF!</f>
        <v>#REF!</v>
      </c>
      <c r="K34" s="27" t="e">
        <f>#REF!</f>
        <v>#REF!</v>
      </c>
      <c r="L34" s="27" t="e">
        <f>#REF!</f>
        <v>#REF!</v>
      </c>
      <c r="M34" s="27" t="e">
        <f>#REF!+#REF!</f>
        <v>#REF!</v>
      </c>
      <c r="N34" s="27" t="e">
        <f t="shared" si="2"/>
        <v>#REF!</v>
      </c>
      <c r="O34" s="27" t="e">
        <f t="shared" si="3"/>
        <v>#REF!</v>
      </c>
      <c r="P34" s="27" t="e">
        <f>#REF!+#REF!</f>
        <v>#REF!</v>
      </c>
      <c r="Q34" s="27" t="e">
        <f t="shared" si="4"/>
        <v>#REF!</v>
      </c>
      <c r="R34" s="27"/>
      <c r="S34" s="30"/>
      <c r="T34" s="29"/>
    </row>
    <row r="35" spans="1:20" ht="34.5" customHeight="1" hidden="1" outlineLevel="1">
      <c r="A35" s="16">
        <f>SUBTOTAL(103,$B$31:B35)</f>
        <v>0</v>
      </c>
      <c r="B35" s="17" t="s">
        <v>56</v>
      </c>
      <c r="C35" s="18">
        <v>1</v>
      </c>
      <c r="D35" s="18">
        <v>140622</v>
      </c>
      <c r="E35" s="18" t="s">
        <v>29</v>
      </c>
      <c r="F35" s="18"/>
      <c r="G35" s="18"/>
      <c r="H35" s="18"/>
      <c r="I35" s="27" t="e">
        <f>#REF!+成品油（第五批）!#REF!</f>
        <v>#REF!</v>
      </c>
      <c r="J35" s="27" t="e">
        <f>#REF!</f>
        <v>#REF!</v>
      </c>
      <c r="K35" s="27" t="e">
        <f>#REF!</f>
        <v>#REF!</v>
      </c>
      <c r="L35" s="27" t="e">
        <f>#REF!</f>
        <v>#REF!</v>
      </c>
      <c r="M35" s="27" t="e">
        <f>#REF!+#REF!</f>
        <v>#REF!</v>
      </c>
      <c r="N35" s="27" t="e">
        <f t="shared" si="2"/>
        <v>#REF!</v>
      </c>
      <c r="O35" s="27" t="e">
        <f t="shared" si="3"/>
        <v>#REF!</v>
      </c>
      <c r="P35" s="27" t="e">
        <f>#REF!+#REF!</f>
        <v>#REF!</v>
      </c>
      <c r="Q35" s="27" t="e">
        <f t="shared" si="4"/>
        <v>#REF!</v>
      </c>
      <c r="R35" s="27"/>
      <c r="S35" s="30"/>
      <c r="T35" s="29"/>
    </row>
    <row r="36" spans="1:20" ht="34.5" customHeight="1" hidden="1" outlineLevel="1">
      <c r="A36" s="16">
        <f>SUBTOTAL(103,$B$31:B36)</f>
        <v>0</v>
      </c>
      <c r="B36" s="17" t="s">
        <v>57</v>
      </c>
      <c r="C36" s="18">
        <v>1</v>
      </c>
      <c r="D36" s="18">
        <v>140624</v>
      </c>
      <c r="E36" s="18" t="s">
        <v>29</v>
      </c>
      <c r="F36" s="18"/>
      <c r="G36" s="18"/>
      <c r="H36" s="18"/>
      <c r="I36" s="27" t="e">
        <f>#REF!+成品油（第五批）!#REF!</f>
        <v>#REF!</v>
      </c>
      <c r="J36" s="27" t="e">
        <f>#REF!</f>
        <v>#REF!</v>
      </c>
      <c r="K36" s="27" t="e">
        <f>#REF!</f>
        <v>#REF!</v>
      </c>
      <c r="L36" s="27" t="e">
        <f>#REF!</f>
        <v>#REF!</v>
      </c>
      <c r="M36" s="27" t="e">
        <f>#REF!+#REF!</f>
        <v>#REF!</v>
      </c>
      <c r="N36" s="27" t="e">
        <f t="shared" si="2"/>
        <v>#REF!</v>
      </c>
      <c r="O36" s="27" t="e">
        <f t="shared" si="3"/>
        <v>#REF!</v>
      </c>
      <c r="P36" s="27" t="e">
        <f>#REF!+#REF!</f>
        <v>#REF!</v>
      </c>
      <c r="Q36" s="27" t="e">
        <f t="shared" si="4"/>
        <v>#REF!</v>
      </c>
      <c r="R36" s="27"/>
      <c r="S36" s="30"/>
      <c r="T36" s="29"/>
    </row>
    <row r="37" spans="1:20" ht="34.5" customHeight="1" collapsed="1">
      <c r="A37" s="19" t="s">
        <v>58</v>
      </c>
      <c r="B37" s="15" t="s">
        <v>59</v>
      </c>
      <c r="C37" s="18">
        <v>2</v>
      </c>
      <c r="D37" s="18">
        <v>140900</v>
      </c>
      <c r="E37" s="18"/>
      <c r="F37" s="18"/>
      <c r="G37" s="18"/>
      <c r="H37" s="18"/>
      <c r="I37" s="26" t="e">
        <f aca="true" t="shared" si="7" ref="I37:R37">SUBTOTAL(9,I38:I52)</f>
        <v>#REF!</v>
      </c>
      <c r="J37" s="26" t="e">
        <f t="shared" si="7"/>
        <v>#REF!</v>
      </c>
      <c r="K37" s="26" t="e">
        <f t="shared" si="7"/>
        <v>#REF!</v>
      </c>
      <c r="L37" s="26" t="e">
        <f t="shared" si="7"/>
        <v>#REF!</v>
      </c>
      <c r="M37" s="26" t="e">
        <f t="shared" si="7"/>
        <v>#REF!</v>
      </c>
      <c r="N37" s="26" t="e">
        <f t="shared" si="7"/>
        <v>#REF!</v>
      </c>
      <c r="O37" s="26" t="e">
        <f t="shared" si="7"/>
        <v>#REF!</v>
      </c>
      <c r="P37" s="26" t="e">
        <f t="shared" si="7"/>
        <v>#REF!</v>
      </c>
      <c r="Q37" s="26" t="e">
        <f t="shared" si="7"/>
        <v>#REF!</v>
      </c>
      <c r="R37" s="26" t="e">
        <f t="shared" si="7"/>
        <v>#REF!</v>
      </c>
      <c r="S37" s="30"/>
      <c r="T37" s="29"/>
    </row>
    <row r="38" spans="1:20" ht="34.5" customHeight="1" hidden="1" outlineLevel="1">
      <c r="A38" s="16">
        <f>SUBTOTAL(103,$B$38:B38)</f>
        <v>0</v>
      </c>
      <c r="B38" s="17" t="s">
        <v>60</v>
      </c>
      <c r="C38" s="18">
        <v>1</v>
      </c>
      <c r="D38" s="18">
        <v>140922</v>
      </c>
      <c r="E38" s="18" t="s">
        <v>25</v>
      </c>
      <c r="F38" s="18"/>
      <c r="G38" s="18">
        <v>2019</v>
      </c>
      <c r="H38" s="18"/>
      <c r="I38" s="27" t="e">
        <f>#REF!+成品油（第五批）!#REF!</f>
        <v>#REF!</v>
      </c>
      <c r="J38" s="27" t="e">
        <f>#REF!</f>
        <v>#REF!</v>
      </c>
      <c r="K38" s="27" t="e">
        <f>#REF!</f>
        <v>#REF!</v>
      </c>
      <c r="L38" s="27" t="e">
        <f>#REF!</f>
        <v>#REF!</v>
      </c>
      <c r="M38" s="27" t="e">
        <f>#REF!+#REF!</f>
        <v>#REF!</v>
      </c>
      <c r="N38" s="27" t="e">
        <f t="shared" si="2"/>
        <v>#REF!</v>
      </c>
      <c r="O38" s="27" t="e">
        <f t="shared" si="3"/>
        <v>#REF!</v>
      </c>
      <c r="P38" s="27" t="e">
        <f>#REF!+#REF!+2854</f>
        <v>#REF!</v>
      </c>
      <c r="Q38" s="27">
        <v>0</v>
      </c>
      <c r="R38" s="27" t="e">
        <f>P38-N38</f>
        <v>#REF!</v>
      </c>
      <c r="S38" s="30" t="s">
        <v>61</v>
      </c>
      <c r="T38" s="29"/>
    </row>
    <row r="39" spans="1:20" ht="34.5" customHeight="1" hidden="1" outlineLevel="1">
      <c r="A39" s="16">
        <f>SUBTOTAL(103,$B$38:B39)</f>
        <v>0</v>
      </c>
      <c r="B39" s="17" t="s">
        <v>62</v>
      </c>
      <c r="C39" s="18">
        <v>1</v>
      </c>
      <c r="D39" s="18">
        <v>140922</v>
      </c>
      <c r="E39" s="18" t="s">
        <v>25</v>
      </c>
      <c r="F39" s="18"/>
      <c r="G39" s="18">
        <v>2019</v>
      </c>
      <c r="H39" s="18"/>
      <c r="I39" s="27" t="e">
        <f>#REF!+成品油（第五批）!#REF!</f>
        <v>#REF!</v>
      </c>
      <c r="J39" s="27" t="e">
        <f>#REF!</f>
        <v>#REF!</v>
      </c>
      <c r="K39" s="27" t="e">
        <f>#REF!</f>
        <v>#REF!</v>
      </c>
      <c r="L39" s="27" t="e">
        <f>#REF!</f>
        <v>#REF!</v>
      </c>
      <c r="M39" s="27" t="e">
        <f>#REF!+#REF!</f>
        <v>#REF!</v>
      </c>
      <c r="N39" s="27" t="e">
        <f t="shared" si="2"/>
        <v>#REF!</v>
      </c>
      <c r="O39" s="27" t="e">
        <f t="shared" si="3"/>
        <v>#REF!</v>
      </c>
      <c r="P39" s="27" t="e">
        <f>#REF!+#REF!-1960</f>
        <v>#REF!</v>
      </c>
      <c r="Q39" s="27" t="e">
        <f t="shared" si="4"/>
        <v>#REF!</v>
      </c>
      <c r="R39" s="27"/>
      <c r="S39" s="30"/>
      <c r="T39" s="29"/>
    </row>
    <row r="40" spans="1:20" ht="34.5" customHeight="1" hidden="1" outlineLevel="1">
      <c r="A40" s="16">
        <f>SUBTOTAL(103,$B$38:B40)</f>
        <v>0</v>
      </c>
      <c r="B40" s="17" t="s">
        <v>63</v>
      </c>
      <c r="C40" s="18">
        <v>1</v>
      </c>
      <c r="D40" s="18">
        <v>140923</v>
      </c>
      <c r="E40" s="18" t="s">
        <v>25</v>
      </c>
      <c r="F40" s="18"/>
      <c r="G40" s="18">
        <v>2019</v>
      </c>
      <c r="H40" s="18"/>
      <c r="I40" s="27" t="e">
        <f>#REF!+成品油（第五批）!#REF!</f>
        <v>#REF!</v>
      </c>
      <c r="J40" s="27" t="e">
        <f>#REF!</f>
        <v>#REF!</v>
      </c>
      <c r="K40" s="27" t="e">
        <f>#REF!</f>
        <v>#REF!</v>
      </c>
      <c r="L40" s="27" t="e">
        <f>#REF!</f>
        <v>#REF!</v>
      </c>
      <c r="M40" s="27" t="e">
        <f>#REF!+#REF!</f>
        <v>#REF!</v>
      </c>
      <c r="N40" s="27" t="e">
        <f t="shared" si="2"/>
        <v>#REF!</v>
      </c>
      <c r="O40" s="27" t="e">
        <f t="shared" si="3"/>
        <v>#REF!</v>
      </c>
      <c r="P40" s="27" t="e">
        <f>#REF!+#REF!</f>
        <v>#REF!</v>
      </c>
      <c r="Q40" s="27">
        <v>0</v>
      </c>
      <c r="R40" s="27" t="e">
        <f>P40-N40</f>
        <v>#REF!</v>
      </c>
      <c r="S40" s="30"/>
      <c r="T40" s="29"/>
    </row>
    <row r="41" spans="1:20" ht="34.5" customHeight="1" hidden="1" outlineLevel="1">
      <c r="A41" s="16">
        <f>SUBTOTAL(103,$B$38:B41)</f>
        <v>0</v>
      </c>
      <c r="B41" s="17" t="s">
        <v>64</v>
      </c>
      <c r="C41" s="18">
        <v>1</v>
      </c>
      <c r="D41" s="18">
        <v>140924</v>
      </c>
      <c r="E41" s="18" t="s">
        <v>25</v>
      </c>
      <c r="F41" s="18"/>
      <c r="G41" s="18">
        <v>2018</v>
      </c>
      <c r="H41" s="18"/>
      <c r="I41" s="27" t="e">
        <f>#REF!+成品油（第五批）!#REF!</f>
        <v>#REF!</v>
      </c>
      <c r="J41" s="27" t="e">
        <f>#REF!</f>
        <v>#REF!</v>
      </c>
      <c r="K41" s="27" t="e">
        <f>#REF!</f>
        <v>#REF!</v>
      </c>
      <c r="L41" s="27" t="e">
        <f>#REF!</f>
        <v>#REF!</v>
      </c>
      <c r="M41" s="27" t="e">
        <f>#REF!+#REF!</f>
        <v>#REF!</v>
      </c>
      <c r="N41" s="27" t="e">
        <f t="shared" si="2"/>
        <v>#REF!</v>
      </c>
      <c r="O41" s="27" t="e">
        <f t="shared" si="3"/>
        <v>#REF!</v>
      </c>
      <c r="P41" s="27" t="e">
        <f>#REF!+#REF!-1029</f>
        <v>#REF!</v>
      </c>
      <c r="Q41" s="27" t="e">
        <f t="shared" si="4"/>
        <v>#REF!</v>
      </c>
      <c r="R41" s="27"/>
      <c r="S41" s="30"/>
      <c r="T41" s="29"/>
    </row>
    <row r="42" spans="1:20" ht="34.5" customHeight="1" hidden="1" outlineLevel="1">
      <c r="A42" s="16">
        <f>SUBTOTAL(103,$B$38:B42)</f>
        <v>0</v>
      </c>
      <c r="B42" s="17" t="s">
        <v>65</v>
      </c>
      <c r="C42" s="18">
        <v>1</v>
      </c>
      <c r="D42" s="18">
        <v>140925</v>
      </c>
      <c r="E42" s="18" t="s">
        <v>25</v>
      </c>
      <c r="F42" s="18">
        <v>1</v>
      </c>
      <c r="G42" s="18">
        <v>2019</v>
      </c>
      <c r="H42" s="18"/>
      <c r="I42" s="27" t="e">
        <f>#REF!+成品油（第五批）!#REF!</f>
        <v>#REF!</v>
      </c>
      <c r="J42" s="27" t="e">
        <f>#REF!</f>
        <v>#REF!</v>
      </c>
      <c r="K42" s="27" t="e">
        <f>#REF!</f>
        <v>#REF!</v>
      </c>
      <c r="L42" s="27" t="e">
        <f>#REF!</f>
        <v>#REF!</v>
      </c>
      <c r="M42" s="27" t="e">
        <f>#REF!+#REF!</f>
        <v>#REF!</v>
      </c>
      <c r="N42" s="27" t="e">
        <f aca="true" t="shared" si="8" ref="N42:N73">IF(F42=1,M42*0.4,M42*0.25)</f>
        <v>#REF!</v>
      </c>
      <c r="O42" s="27" t="e">
        <f aca="true" t="shared" si="9" ref="O42:O73">P42+Q42</f>
        <v>#REF!</v>
      </c>
      <c r="P42" s="27" t="e">
        <f>#REF!+#REF!</f>
        <v>#REF!</v>
      </c>
      <c r="Q42" s="27" t="e">
        <f aca="true" t="shared" si="10" ref="Q42:Q72">N42-P42</f>
        <v>#REF!</v>
      </c>
      <c r="R42" s="27"/>
      <c r="S42" s="30"/>
      <c r="T42" s="29"/>
    </row>
    <row r="43" spans="1:20" ht="34.5" customHeight="1" hidden="1" outlineLevel="1">
      <c r="A43" s="16">
        <f>SUBTOTAL(103,$B$38:B43)</f>
        <v>0</v>
      </c>
      <c r="B43" s="17" t="s">
        <v>66</v>
      </c>
      <c r="C43" s="18">
        <v>1</v>
      </c>
      <c r="D43" s="18">
        <v>140926</v>
      </c>
      <c r="E43" s="18" t="s">
        <v>25</v>
      </c>
      <c r="F43" s="18">
        <v>1</v>
      </c>
      <c r="G43" s="18">
        <v>2019</v>
      </c>
      <c r="H43" s="18"/>
      <c r="I43" s="27" t="e">
        <f>#REF!+成品油（第五批）!#REF!</f>
        <v>#REF!</v>
      </c>
      <c r="J43" s="27" t="e">
        <f>#REF!</f>
        <v>#REF!</v>
      </c>
      <c r="K43" s="27" t="e">
        <f>#REF!</f>
        <v>#REF!</v>
      </c>
      <c r="L43" s="27" t="e">
        <f>#REF!</f>
        <v>#REF!</v>
      </c>
      <c r="M43" s="27" t="e">
        <f>#REF!+#REF!</f>
        <v>#REF!</v>
      </c>
      <c r="N43" s="27" t="e">
        <f t="shared" si="8"/>
        <v>#REF!</v>
      </c>
      <c r="O43" s="27" t="e">
        <f t="shared" si="9"/>
        <v>#REF!</v>
      </c>
      <c r="P43" s="27" t="e">
        <f>#REF!+#REF!</f>
        <v>#REF!</v>
      </c>
      <c r="Q43" s="27" t="e">
        <f t="shared" si="10"/>
        <v>#REF!</v>
      </c>
      <c r="R43" s="27"/>
      <c r="S43" s="30"/>
      <c r="T43" s="29"/>
    </row>
    <row r="44" spans="1:20" ht="34.5" customHeight="1" hidden="1" outlineLevel="1">
      <c r="A44" s="16">
        <f>SUBTOTAL(103,$B$38:B44)</f>
        <v>0</v>
      </c>
      <c r="B44" s="17" t="s">
        <v>67</v>
      </c>
      <c r="C44" s="18">
        <v>1</v>
      </c>
      <c r="D44" s="18">
        <v>140927</v>
      </c>
      <c r="E44" s="18" t="s">
        <v>25</v>
      </c>
      <c r="F44" s="18"/>
      <c r="G44" s="18">
        <v>2018</v>
      </c>
      <c r="H44" s="18"/>
      <c r="I44" s="27" t="e">
        <f>#REF!+成品油（第五批）!#REF!</f>
        <v>#REF!</v>
      </c>
      <c r="J44" s="27" t="e">
        <f>#REF!</f>
        <v>#REF!</v>
      </c>
      <c r="K44" s="27" t="e">
        <f>#REF!</f>
        <v>#REF!</v>
      </c>
      <c r="L44" s="27" t="e">
        <f>#REF!</f>
        <v>#REF!</v>
      </c>
      <c r="M44" s="27" t="e">
        <f>#REF!+#REF!</f>
        <v>#REF!</v>
      </c>
      <c r="N44" s="27" t="e">
        <f t="shared" si="8"/>
        <v>#REF!</v>
      </c>
      <c r="O44" s="27" t="e">
        <f t="shared" si="9"/>
        <v>#REF!</v>
      </c>
      <c r="P44" s="27" t="e">
        <f>#REF!+#REF!+2121</f>
        <v>#REF!</v>
      </c>
      <c r="Q44" s="27">
        <v>0</v>
      </c>
      <c r="R44" s="27" t="e">
        <f>P44-N44</f>
        <v>#REF!</v>
      </c>
      <c r="S44" s="30" t="s">
        <v>68</v>
      </c>
      <c r="T44" s="29"/>
    </row>
    <row r="45" spans="1:20" ht="34.5" customHeight="1" hidden="1" outlineLevel="1">
      <c r="A45" s="16">
        <f>SUBTOTAL(103,$B$38:B45)</f>
        <v>0</v>
      </c>
      <c r="B45" s="17" t="s">
        <v>69</v>
      </c>
      <c r="C45" s="18">
        <v>1</v>
      </c>
      <c r="D45" s="18">
        <v>140928</v>
      </c>
      <c r="E45" s="18" t="s">
        <v>25</v>
      </c>
      <c r="F45" s="18"/>
      <c r="G45" s="18">
        <v>2018</v>
      </c>
      <c r="H45" s="18"/>
      <c r="I45" s="27" t="e">
        <f>#REF!+成品油（第五批）!#REF!</f>
        <v>#REF!</v>
      </c>
      <c r="J45" s="27" t="e">
        <f>#REF!</f>
        <v>#REF!</v>
      </c>
      <c r="K45" s="27" t="e">
        <f>#REF!</f>
        <v>#REF!</v>
      </c>
      <c r="L45" s="27" t="e">
        <f>#REF!</f>
        <v>#REF!</v>
      </c>
      <c r="M45" s="27" t="e">
        <f>#REF!+#REF!</f>
        <v>#REF!</v>
      </c>
      <c r="N45" s="27" t="e">
        <f t="shared" si="8"/>
        <v>#REF!</v>
      </c>
      <c r="O45" s="27" t="e">
        <f t="shared" si="9"/>
        <v>#REF!</v>
      </c>
      <c r="P45" s="27" t="e">
        <f>#REF!+#REF!</f>
        <v>#REF!</v>
      </c>
      <c r="Q45" s="27" t="e">
        <f t="shared" si="10"/>
        <v>#REF!</v>
      </c>
      <c r="R45" s="27"/>
      <c r="S45" s="30"/>
      <c r="T45" s="29"/>
    </row>
    <row r="46" spans="1:20" ht="34.5" customHeight="1" hidden="1" outlineLevel="1">
      <c r="A46" s="16">
        <f>SUBTOTAL(103,$B$38:B46)</f>
        <v>0</v>
      </c>
      <c r="B46" s="17" t="s">
        <v>70</v>
      </c>
      <c r="C46" s="18">
        <v>1</v>
      </c>
      <c r="D46" s="18">
        <v>140929</v>
      </c>
      <c r="E46" s="18" t="s">
        <v>25</v>
      </c>
      <c r="F46" s="18"/>
      <c r="G46" s="18">
        <v>2018</v>
      </c>
      <c r="H46" s="18"/>
      <c r="I46" s="27" t="e">
        <f>#REF!+成品油（第五批）!#REF!</f>
        <v>#REF!</v>
      </c>
      <c r="J46" s="27" t="e">
        <f>#REF!</f>
        <v>#REF!</v>
      </c>
      <c r="K46" s="27" t="e">
        <f>#REF!</f>
        <v>#REF!</v>
      </c>
      <c r="L46" s="27" t="e">
        <f>#REF!</f>
        <v>#REF!</v>
      </c>
      <c r="M46" s="27" t="e">
        <f>#REF!+#REF!</f>
        <v>#REF!</v>
      </c>
      <c r="N46" s="27" t="e">
        <f t="shared" si="8"/>
        <v>#REF!</v>
      </c>
      <c r="O46" s="27" t="e">
        <f t="shared" si="9"/>
        <v>#REF!</v>
      </c>
      <c r="P46" s="27" t="e">
        <f>#REF!+#REF!+1800</f>
        <v>#REF!</v>
      </c>
      <c r="Q46" s="27">
        <v>0</v>
      </c>
      <c r="R46" s="27" t="e">
        <f>P46-N46</f>
        <v>#REF!</v>
      </c>
      <c r="S46" s="30" t="s">
        <v>71</v>
      </c>
      <c r="T46" s="29"/>
    </row>
    <row r="47" spans="1:20" ht="34.5" customHeight="1" hidden="1" outlineLevel="1">
      <c r="A47" s="16">
        <f>SUBTOTAL(103,$B$38:B47)</f>
        <v>0</v>
      </c>
      <c r="B47" s="17" t="s">
        <v>72</v>
      </c>
      <c r="C47" s="18">
        <v>1</v>
      </c>
      <c r="D47" s="18">
        <v>140930</v>
      </c>
      <c r="E47" s="18" t="s">
        <v>25</v>
      </c>
      <c r="F47" s="18"/>
      <c r="G47" s="18">
        <v>2018</v>
      </c>
      <c r="H47" s="18"/>
      <c r="I47" s="27" t="e">
        <f>#REF!+成品油（第五批）!#REF!</f>
        <v>#REF!</v>
      </c>
      <c r="J47" s="27" t="e">
        <f>#REF!</f>
        <v>#REF!</v>
      </c>
      <c r="K47" s="27" t="e">
        <f>#REF!</f>
        <v>#REF!</v>
      </c>
      <c r="L47" s="27" t="e">
        <f>#REF!</f>
        <v>#REF!</v>
      </c>
      <c r="M47" s="27" t="e">
        <f>#REF!+#REF!</f>
        <v>#REF!</v>
      </c>
      <c r="N47" s="27" t="e">
        <f t="shared" si="8"/>
        <v>#REF!</v>
      </c>
      <c r="O47" s="27" t="e">
        <f t="shared" si="9"/>
        <v>#REF!</v>
      </c>
      <c r="P47" s="27" t="e">
        <f>#REF!+#REF!</f>
        <v>#REF!</v>
      </c>
      <c r="Q47" s="27">
        <v>0</v>
      </c>
      <c r="R47" s="27" t="e">
        <f>P47-N47</f>
        <v>#REF!</v>
      </c>
      <c r="S47" s="30"/>
      <c r="T47" s="29"/>
    </row>
    <row r="48" spans="1:20" ht="34.5" customHeight="1" hidden="1" outlineLevel="1">
      <c r="A48" s="16">
        <f>SUBTOTAL(103,$B$38:B48)</f>
        <v>0</v>
      </c>
      <c r="B48" s="17" t="s">
        <v>73</v>
      </c>
      <c r="C48" s="18">
        <v>1</v>
      </c>
      <c r="D48" s="18">
        <v>140931</v>
      </c>
      <c r="E48" s="18" t="s">
        <v>25</v>
      </c>
      <c r="F48" s="18"/>
      <c r="G48" s="18">
        <v>2018</v>
      </c>
      <c r="H48" s="18"/>
      <c r="I48" s="27" t="e">
        <f>#REF!+成品油（第五批）!#REF!</f>
        <v>#REF!</v>
      </c>
      <c r="J48" s="27" t="e">
        <f>#REF!</f>
        <v>#REF!</v>
      </c>
      <c r="K48" s="27" t="e">
        <f>#REF!</f>
        <v>#REF!</v>
      </c>
      <c r="L48" s="27" t="e">
        <f>#REF!</f>
        <v>#REF!</v>
      </c>
      <c r="M48" s="27" t="e">
        <f>#REF!+#REF!</f>
        <v>#REF!</v>
      </c>
      <c r="N48" s="27" t="e">
        <f t="shared" si="8"/>
        <v>#REF!</v>
      </c>
      <c r="O48" s="27" t="e">
        <f t="shared" si="9"/>
        <v>#REF!</v>
      </c>
      <c r="P48" s="27" t="e">
        <f>#REF!+#REF!</f>
        <v>#REF!</v>
      </c>
      <c r="Q48" s="27">
        <v>0</v>
      </c>
      <c r="R48" s="27" t="e">
        <f>P48-N48</f>
        <v>#REF!</v>
      </c>
      <c r="S48" s="30" t="s">
        <v>74</v>
      </c>
      <c r="T48" s="29"/>
    </row>
    <row r="49" spans="1:20" ht="34.5" customHeight="1" hidden="1" outlineLevel="1">
      <c r="A49" s="16">
        <f>SUBTOTAL(103,$B$38:B49)</f>
        <v>0</v>
      </c>
      <c r="B49" s="17" t="s">
        <v>75</v>
      </c>
      <c r="C49" s="18">
        <v>1</v>
      </c>
      <c r="D49" s="18">
        <v>140932</v>
      </c>
      <c r="E49" s="18" t="s">
        <v>25</v>
      </c>
      <c r="F49" s="18">
        <v>1</v>
      </c>
      <c r="G49" s="18">
        <v>2019</v>
      </c>
      <c r="H49" s="18"/>
      <c r="I49" s="27" t="e">
        <f>#REF!+成品油（第五批）!#REF!</f>
        <v>#REF!</v>
      </c>
      <c r="J49" s="27" t="e">
        <f>#REF!</f>
        <v>#REF!</v>
      </c>
      <c r="K49" s="27" t="e">
        <f>#REF!</f>
        <v>#REF!</v>
      </c>
      <c r="L49" s="27" t="e">
        <f>#REF!</f>
        <v>#REF!</v>
      </c>
      <c r="M49" s="27" t="e">
        <f>#REF!+#REF!</f>
        <v>#REF!</v>
      </c>
      <c r="N49" s="27" t="e">
        <f t="shared" si="8"/>
        <v>#REF!</v>
      </c>
      <c r="O49" s="27" t="e">
        <f t="shared" si="9"/>
        <v>#REF!</v>
      </c>
      <c r="P49" s="27" t="e">
        <f>#REF!+#REF!</f>
        <v>#REF!</v>
      </c>
      <c r="Q49" s="27" t="e">
        <f t="shared" si="10"/>
        <v>#REF!</v>
      </c>
      <c r="R49" s="27"/>
      <c r="S49" s="30"/>
      <c r="T49" s="29"/>
    </row>
    <row r="50" spans="1:20" ht="34.5" customHeight="1" hidden="1" outlineLevel="1">
      <c r="A50" s="16">
        <f>SUBTOTAL(103,$B$38:B50)</f>
        <v>0</v>
      </c>
      <c r="B50" s="17" t="s">
        <v>76</v>
      </c>
      <c r="C50" s="18">
        <v>1</v>
      </c>
      <c r="D50" s="18">
        <v>140902</v>
      </c>
      <c r="E50" s="18" t="s">
        <v>29</v>
      </c>
      <c r="F50" s="18"/>
      <c r="G50" s="18"/>
      <c r="H50" s="18"/>
      <c r="I50" s="27" t="e">
        <f>#REF!+成品油（第五批）!#REF!</f>
        <v>#REF!</v>
      </c>
      <c r="J50" s="27" t="e">
        <f>#REF!</f>
        <v>#REF!</v>
      </c>
      <c r="K50" s="27" t="e">
        <f>#REF!</f>
        <v>#REF!</v>
      </c>
      <c r="L50" s="27" t="e">
        <f>#REF!</f>
        <v>#REF!</v>
      </c>
      <c r="M50" s="27" t="e">
        <f>#REF!+#REF!</f>
        <v>#REF!</v>
      </c>
      <c r="N50" s="27" t="e">
        <f t="shared" si="8"/>
        <v>#REF!</v>
      </c>
      <c r="O50" s="27" t="e">
        <f t="shared" si="9"/>
        <v>#REF!</v>
      </c>
      <c r="P50" s="27" t="e">
        <f>#REF!+#REF!</f>
        <v>#REF!</v>
      </c>
      <c r="Q50" s="27" t="e">
        <f t="shared" si="10"/>
        <v>#REF!</v>
      </c>
      <c r="R50" s="27"/>
      <c r="S50" s="30"/>
      <c r="T50" s="29"/>
    </row>
    <row r="51" spans="1:20" ht="34.5" customHeight="1" hidden="1" outlineLevel="1">
      <c r="A51" s="16">
        <f>SUBTOTAL(103,$B$38:B51)</f>
        <v>0</v>
      </c>
      <c r="B51" s="17" t="s">
        <v>77</v>
      </c>
      <c r="C51" s="18">
        <v>1</v>
      </c>
      <c r="D51" s="18">
        <v>140921</v>
      </c>
      <c r="E51" s="18" t="s">
        <v>29</v>
      </c>
      <c r="F51" s="18"/>
      <c r="G51" s="18"/>
      <c r="H51" s="18"/>
      <c r="I51" s="27" t="e">
        <f>#REF!+成品油（第五批）!#REF!</f>
        <v>#REF!</v>
      </c>
      <c r="J51" s="27" t="e">
        <f>#REF!</f>
        <v>#REF!</v>
      </c>
      <c r="K51" s="27" t="e">
        <f>#REF!</f>
        <v>#REF!</v>
      </c>
      <c r="L51" s="27" t="e">
        <f>#REF!</f>
        <v>#REF!</v>
      </c>
      <c r="M51" s="27" t="e">
        <f>#REF!+#REF!</f>
        <v>#REF!</v>
      </c>
      <c r="N51" s="27" t="e">
        <f t="shared" si="8"/>
        <v>#REF!</v>
      </c>
      <c r="O51" s="27" t="e">
        <f t="shared" si="9"/>
        <v>#REF!</v>
      </c>
      <c r="P51" s="27" t="e">
        <f>#REF!+#REF!</f>
        <v>#REF!</v>
      </c>
      <c r="Q51" s="27" t="e">
        <f t="shared" si="10"/>
        <v>#REF!</v>
      </c>
      <c r="R51" s="27"/>
      <c r="S51" s="30"/>
      <c r="T51" s="29"/>
    </row>
    <row r="52" spans="1:20" ht="34.5" customHeight="1" hidden="1" outlineLevel="1">
      <c r="A52" s="16">
        <f>SUBTOTAL(103,$B$38:B52)</f>
        <v>0</v>
      </c>
      <c r="B52" s="17" t="s">
        <v>78</v>
      </c>
      <c r="C52" s="18">
        <v>1</v>
      </c>
      <c r="D52" s="18">
        <v>140981</v>
      </c>
      <c r="E52" s="18" t="s">
        <v>29</v>
      </c>
      <c r="F52" s="18"/>
      <c r="G52" s="18"/>
      <c r="H52" s="18">
        <v>1</v>
      </c>
      <c r="I52" s="27" t="e">
        <f>#REF!+成品油（第五批）!#REF!</f>
        <v>#REF!</v>
      </c>
      <c r="J52" s="27" t="e">
        <f>#REF!</f>
        <v>#REF!</v>
      </c>
      <c r="K52" s="27" t="e">
        <f>#REF!</f>
        <v>#REF!</v>
      </c>
      <c r="L52" s="27" t="e">
        <f>#REF!</f>
        <v>#REF!</v>
      </c>
      <c r="M52" s="27" t="e">
        <f>#REF!+#REF!</f>
        <v>#REF!</v>
      </c>
      <c r="N52" s="27" t="e">
        <f t="shared" si="8"/>
        <v>#REF!</v>
      </c>
      <c r="O52" s="27" t="e">
        <f t="shared" si="9"/>
        <v>#REF!</v>
      </c>
      <c r="P52" s="27" t="e">
        <f>#REF!+#REF!</f>
        <v>#REF!</v>
      </c>
      <c r="Q52" s="27" t="e">
        <f t="shared" si="10"/>
        <v>#REF!</v>
      </c>
      <c r="R52" s="27"/>
      <c r="S52" s="30"/>
      <c r="T52" s="29"/>
    </row>
    <row r="53" spans="1:20" ht="34.5" customHeight="1" collapsed="1">
      <c r="A53" s="19" t="s">
        <v>79</v>
      </c>
      <c r="B53" s="15" t="s">
        <v>80</v>
      </c>
      <c r="C53" s="18">
        <v>2</v>
      </c>
      <c r="D53" s="18">
        <v>141100</v>
      </c>
      <c r="E53" s="18"/>
      <c r="F53" s="18"/>
      <c r="G53" s="18"/>
      <c r="H53" s="18"/>
      <c r="I53" s="26" t="e">
        <f aca="true" t="shared" si="11" ref="I53:R53">SUBTOTAL(9,I54:I66)</f>
        <v>#REF!</v>
      </c>
      <c r="J53" s="26" t="e">
        <f t="shared" si="11"/>
        <v>#REF!</v>
      </c>
      <c r="K53" s="26" t="e">
        <f t="shared" si="11"/>
        <v>#REF!</v>
      </c>
      <c r="L53" s="26" t="e">
        <f t="shared" si="11"/>
        <v>#REF!</v>
      </c>
      <c r="M53" s="26" t="e">
        <f t="shared" si="11"/>
        <v>#REF!</v>
      </c>
      <c r="N53" s="26" t="e">
        <f t="shared" si="11"/>
        <v>#REF!</v>
      </c>
      <c r="O53" s="26" t="e">
        <f t="shared" si="11"/>
        <v>#REF!</v>
      </c>
      <c r="P53" s="26" t="e">
        <f t="shared" si="11"/>
        <v>#REF!</v>
      </c>
      <c r="Q53" s="26" t="e">
        <f t="shared" si="11"/>
        <v>#REF!</v>
      </c>
      <c r="R53" s="26" t="e">
        <f t="shared" si="11"/>
        <v>#REF!</v>
      </c>
      <c r="S53" s="30"/>
      <c r="T53" s="29"/>
    </row>
    <row r="54" spans="1:20" ht="34.5" customHeight="1" hidden="1" outlineLevel="1">
      <c r="A54" s="16">
        <f>SUBTOTAL(103,$B$54:B54)</f>
        <v>0</v>
      </c>
      <c r="B54" s="17" t="s">
        <v>81</v>
      </c>
      <c r="C54" s="18">
        <v>1</v>
      </c>
      <c r="D54" s="18">
        <v>141123</v>
      </c>
      <c r="E54" s="18" t="s">
        <v>25</v>
      </c>
      <c r="F54" s="18">
        <v>1</v>
      </c>
      <c r="G54" s="18">
        <v>2019</v>
      </c>
      <c r="H54" s="18"/>
      <c r="I54" s="27" t="e">
        <f>#REF!+成品油（第五批）!#REF!</f>
        <v>#REF!</v>
      </c>
      <c r="J54" s="27" t="e">
        <f>#REF!</f>
        <v>#REF!</v>
      </c>
      <c r="K54" s="27" t="e">
        <f>#REF!</f>
        <v>#REF!</v>
      </c>
      <c r="L54" s="27" t="e">
        <f>#REF!</f>
        <v>#REF!</v>
      </c>
      <c r="M54" s="27" t="e">
        <f>#REF!+#REF!</f>
        <v>#REF!</v>
      </c>
      <c r="N54" s="27" t="e">
        <f t="shared" si="8"/>
        <v>#REF!</v>
      </c>
      <c r="O54" s="27" t="e">
        <f t="shared" si="9"/>
        <v>#REF!</v>
      </c>
      <c r="P54" s="27" t="e">
        <f>#REF!+#REF!</f>
        <v>#REF!</v>
      </c>
      <c r="Q54" s="27" t="e">
        <f t="shared" si="10"/>
        <v>#REF!</v>
      </c>
      <c r="R54" s="27"/>
      <c r="S54" s="30"/>
      <c r="T54" s="29"/>
    </row>
    <row r="55" spans="1:20" ht="34.5" customHeight="1" hidden="1" outlineLevel="1">
      <c r="A55" s="16">
        <f>SUBTOTAL(103,$B$54:B55)</f>
        <v>0</v>
      </c>
      <c r="B55" s="17" t="s">
        <v>82</v>
      </c>
      <c r="C55" s="18">
        <v>1</v>
      </c>
      <c r="D55" s="18">
        <v>141124</v>
      </c>
      <c r="E55" s="18" t="s">
        <v>25</v>
      </c>
      <c r="F55" s="18">
        <v>1</v>
      </c>
      <c r="G55" s="18">
        <v>2019</v>
      </c>
      <c r="H55" s="18"/>
      <c r="I55" s="27" t="e">
        <f>#REF!+成品油（第五批）!#REF!</f>
        <v>#REF!</v>
      </c>
      <c r="J55" s="27" t="e">
        <f>#REF!</f>
        <v>#REF!</v>
      </c>
      <c r="K55" s="27" t="e">
        <f>#REF!</f>
        <v>#REF!</v>
      </c>
      <c r="L55" s="27" t="e">
        <f>#REF!</f>
        <v>#REF!</v>
      </c>
      <c r="M55" s="27" t="e">
        <f>#REF!+#REF!</f>
        <v>#REF!</v>
      </c>
      <c r="N55" s="27" t="e">
        <f t="shared" si="8"/>
        <v>#REF!</v>
      </c>
      <c r="O55" s="27" t="e">
        <f t="shared" si="9"/>
        <v>#REF!</v>
      </c>
      <c r="P55" s="27" t="e">
        <f>#REF!+#REF!</f>
        <v>#REF!</v>
      </c>
      <c r="Q55" s="27" t="e">
        <f t="shared" si="10"/>
        <v>#REF!</v>
      </c>
      <c r="R55" s="27"/>
      <c r="S55" s="30"/>
      <c r="T55" s="29"/>
    </row>
    <row r="56" spans="1:20" ht="34.5" customHeight="1" hidden="1" outlineLevel="1">
      <c r="A56" s="16">
        <f>SUBTOTAL(103,$B$54:B56)</f>
        <v>0</v>
      </c>
      <c r="B56" s="17" t="s">
        <v>83</v>
      </c>
      <c r="C56" s="18">
        <v>1</v>
      </c>
      <c r="D56" s="18">
        <v>141126</v>
      </c>
      <c r="E56" s="18" t="s">
        <v>25</v>
      </c>
      <c r="F56" s="18">
        <v>1</v>
      </c>
      <c r="G56" s="18">
        <v>2019</v>
      </c>
      <c r="H56" s="18"/>
      <c r="I56" s="27" t="e">
        <f>#REF!+成品油（第五批）!#REF!</f>
        <v>#REF!</v>
      </c>
      <c r="J56" s="27" t="e">
        <f>#REF!</f>
        <v>#REF!</v>
      </c>
      <c r="K56" s="27" t="e">
        <f>#REF!</f>
        <v>#REF!</v>
      </c>
      <c r="L56" s="27" t="e">
        <f>#REF!</f>
        <v>#REF!</v>
      </c>
      <c r="M56" s="27" t="e">
        <f>#REF!+#REF!</f>
        <v>#REF!</v>
      </c>
      <c r="N56" s="27" t="e">
        <f t="shared" si="8"/>
        <v>#REF!</v>
      </c>
      <c r="O56" s="27" t="e">
        <f t="shared" si="9"/>
        <v>#REF!</v>
      </c>
      <c r="P56" s="27" t="e">
        <f>#REF!+#REF!</f>
        <v>#REF!</v>
      </c>
      <c r="Q56" s="27" t="e">
        <f t="shared" si="10"/>
        <v>#REF!</v>
      </c>
      <c r="R56" s="27"/>
      <c r="S56" s="30"/>
      <c r="T56" s="29"/>
    </row>
    <row r="57" spans="1:20" ht="34.5" customHeight="1" hidden="1" outlineLevel="1">
      <c r="A57" s="16">
        <f>SUBTOTAL(103,$B$54:B57)</f>
        <v>0</v>
      </c>
      <c r="B57" s="17" t="s">
        <v>84</v>
      </c>
      <c r="C57" s="18">
        <v>1</v>
      </c>
      <c r="D57" s="18">
        <v>141127</v>
      </c>
      <c r="E57" s="18" t="s">
        <v>25</v>
      </c>
      <c r="F57" s="18"/>
      <c r="G57" s="18">
        <v>2018</v>
      </c>
      <c r="H57" s="18"/>
      <c r="I57" s="27" t="e">
        <f>#REF!+成品油（第五批）!#REF!</f>
        <v>#REF!</v>
      </c>
      <c r="J57" s="27" t="e">
        <f>#REF!</f>
        <v>#REF!</v>
      </c>
      <c r="K57" s="27" t="e">
        <f>#REF!</f>
        <v>#REF!</v>
      </c>
      <c r="L57" s="27" t="e">
        <f>#REF!</f>
        <v>#REF!</v>
      </c>
      <c r="M57" s="27" t="e">
        <f>#REF!+#REF!</f>
        <v>#REF!</v>
      </c>
      <c r="N57" s="27" t="e">
        <f t="shared" si="8"/>
        <v>#REF!</v>
      </c>
      <c r="O57" s="27" t="e">
        <f t="shared" si="9"/>
        <v>#REF!</v>
      </c>
      <c r="P57" s="27" t="e">
        <f>#REF!+#REF!-2080</f>
        <v>#REF!</v>
      </c>
      <c r="Q57" s="27">
        <v>0</v>
      </c>
      <c r="R57" s="27" t="e">
        <f>P57-N57</f>
        <v>#REF!</v>
      </c>
      <c r="S57" s="30"/>
      <c r="T57" s="29"/>
    </row>
    <row r="58" spans="1:20" ht="34.5" customHeight="1" hidden="1" outlineLevel="1">
      <c r="A58" s="16">
        <f>SUBTOTAL(103,$B$54:B58)</f>
        <v>0</v>
      </c>
      <c r="B58" s="17" t="s">
        <v>85</v>
      </c>
      <c r="C58" s="18">
        <v>1</v>
      </c>
      <c r="D58" s="18">
        <v>141128</v>
      </c>
      <c r="E58" s="18" t="s">
        <v>25</v>
      </c>
      <c r="F58" s="18"/>
      <c r="G58" s="18">
        <v>2018</v>
      </c>
      <c r="H58" s="18"/>
      <c r="I58" s="27" t="e">
        <f>#REF!+成品油（第五批）!#REF!</f>
        <v>#REF!</v>
      </c>
      <c r="J58" s="27" t="e">
        <f>#REF!</f>
        <v>#REF!</v>
      </c>
      <c r="K58" s="27" t="e">
        <f>#REF!</f>
        <v>#REF!</v>
      </c>
      <c r="L58" s="27" t="e">
        <f>#REF!</f>
        <v>#REF!</v>
      </c>
      <c r="M58" s="27" t="e">
        <f>#REF!+#REF!</f>
        <v>#REF!</v>
      </c>
      <c r="N58" s="27" t="e">
        <f t="shared" si="8"/>
        <v>#REF!</v>
      </c>
      <c r="O58" s="27" t="e">
        <f t="shared" si="9"/>
        <v>#REF!</v>
      </c>
      <c r="P58" s="27" t="e">
        <f>#REF!+#REF!</f>
        <v>#REF!</v>
      </c>
      <c r="Q58" s="27" t="e">
        <f t="shared" si="10"/>
        <v>#REF!</v>
      </c>
      <c r="R58" s="27"/>
      <c r="S58" s="30"/>
      <c r="T58" s="29"/>
    </row>
    <row r="59" spans="1:20" ht="34.5" customHeight="1" hidden="1" outlineLevel="1">
      <c r="A59" s="16">
        <f>SUBTOTAL(103,$B$54:B59)</f>
        <v>0</v>
      </c>
      <c r="B59" s="17" t="s">
        <v>86</v>
      </c>
      <c r="C59" s="18">
        <v>1</v>
      </c>
      <c r="D59" s="18">
        <v>141129</v>
      </c>
      <c r="E59" s="18" t="s">
        <v>25</v>
      </c>
      <c r="F59" s="18"/>
      <c r="G59" s="18">
        <v>2017</v>
      </c>
      <c r="H59" s="18"/>
      <c r="I59" s="27" t="e">
        <f>#REF!+成品油（第五批）!#REF!</f>
        <v>#REF!</v>
      </c>
      <c r="J59" s="27" t="e">
        <f>#REF!</f>
        <v>#REF!</v>
      </c>
      <c r="K59" s="27" t="e">
        <f>#REF!</f>
        <v>#REF!</v>
      </c>
      <c r="L59" s="27" t="e">
        <f>#REF!</f>
        <v>#REF!</v>
      </c>
      <c r="M59" s="27" t="e">
        <f>#REF!+#REF!</f>
        <v>#REF!</v>
      </c>
      <c r="N59" s="27" t="e">
        <f t="shared" si="8"/>
        <v>#REF!</v>
      </c>
      <c r="O59" s="27" t="e">
        <f t="shared" si="9"/>
        <v>#REF!</v>
      </c>
      <c r="P59" s="27" t="e">
        <f>#REF!+#REF!</f>
        <v>#REF!</v>
      </c>
      <c r="Q59" s="27" t="e">
        <f t="shared" si="10"/>
        <v>#REF!</v>
      </c>
      <c r="R59" s="27"/>
      <c r="S59" s="30"/>
      <c r="T59" s="29"/>
    </row>
    <row r="60" spans="1:20" ht="34.5" customHeight="1" hidden="1" outlineLevel="1">
      <c r="A60" s="16">
        <f>SUBTOTAL(103,$B$54:B60)</f>
        <v>0</v>
      </c>
      <c r="B60" s="17" t="s">
        <v>87</v>
      </c>
      <c r="C60" s="18">
        <v>1</v>
      </c>
      <c r="D60" s="18">
        <v>141102</v>
      </c>
      <c r="E60" s="18" t="s">
        <v>27</v>
      </c>
      <c r="F60" s="18"/>
      <c r="G60" s="18">
        <v>2018</v>
      </c>
      <c r="H60" s="18"/>
      <c r="I60" s="27" t="e">
        <f>#REF!+成品油（第五批）!#REF!</f>
        <v>#REF!</v>
      </c>
      <c r="J60" s="27" t="e">
        <f>#REF!</f>
        <v>#REF!</v>
      </c>
      <c r="K60" s="27" t="e">
        <f>#REF!</f>
        <v>#REF!</v>
      </c>
      <c r="L60" s="27" t="e">
        <f>#REF!</f>
        <v>#REF!</v>
      </c>
      <c r="M60" s="27" t="e">
        <f>#REF!+#REF!</f>
        <v>#REF!</v>
      </c>
      <c r="N60" s="27" t="e">
        <f t="shared" si="8"/>
        <v>#REF!</v>
      </c>
      <c r="O60" s="27" t="e">
        <f t="shared" si="9"/>
        <v>#REF!</v>
      </c>
      <c r="P60" s="27" t="e">
        <f>#REF!+#REF!</f>
        <v>#REF!</v>
      </c>
      <c r="Q60" s="27" t="e">
        <f t="shared" si="10"/>
        <v>#REF!</v>
      </c>
      <c r="R60" s="27"/>
      <c r="S60" s="30"/>
      <c r="T60" s="29"/>
    </row>
    <row r="61" spans="1:20" ht="34.5" customHeight="1" hidden="1" outlineLevel="1">
      <c r="A61" s="16">
        <f>SUBTOTAL(103,$B$54:B61)</f>
        <v>0</v>
      </c>
      <c r="B61" s="17" t="s">
        <v>88</v>
      </c>
      <c r="C61" s="18">
        <v>1</v>
      </c>
      <c r="D61" s="18">
        <v>141122</v>
      </c>
      <c r="E61" s="18" t="s">
        <v>27</v>
      </c>
      <c r="F61" s="18"/>
      <c r="G61" s="18">
        <v>2018</v>
      </c>
      <c r="H61" s="18"/>
      <c r="I61" s="27" t="e">
        <f>#REF!+成品油（第五批）!#REF!</f>
        <v>#REF!</v>
      </c>
      <c r="J61" s="27" t="e">
        <f>#REF!</f>
        <v>#REF!</v>
      </c>
      <c r="K61" s="27" t="e">
        <f>#REF!</f>
        <v>#REF!</v>
      </c>
      <c r="L61" s="27" t="e">
        <f>#REF!</f>
        <v>#REF!</v>
      </c>
      <c r="M61" s="27" t="e">
        <f>#REF!+#REF!</f>
        <v>#REF!</v>
      </c>
      <c r="N61" s="27" t="e">
        <f t="shared" si="8"/>
        <v>#REF!</v>
      </c>
      <c r="O61" s="27" t="e">
        <f t="shared" si="9"/>
        <v>#REF!</v>
      </c>
      <c r="P61" s="27" t="e">
        <f>#REF!+#REF!</f>
        <v>#REF!</v>
      </c>
      <c r="Q61" s="27">
        <v>0</v>
      </c>
      <c r="R61" s="27" t="e">
        <f>P61-N61</f>
        <v>#REF!</v>
      </c>
      <c r="S61" s="30"/>
      <c r="T61" s="29"/>
    </row>
    <row r="62" spans="1:20" ht="34.5" customHeight="1" hidden="1" outlineLevel="1">
      <c r="A62" s="16">
        <f>SUBTOTAL(103,$B$54:B62)</f>
        <v>0</v>
      </c>
      <c r="B62" s="17" t="s">
        <v>89</v>
      </c>
      <c r="C62" s="18">
        <v>1</v>
      </c>
      <c r="D62" s="18">
        <v>141125</v>
      </c>
      <c r="E62" s="18" t="s">
        <v>27</v>
      </c>
      <c r="F62" s="18"/>
      <c r="G62" s="18">
        <v>2017</v>
      </c>
      <c r="H62" s="18"/>
      <c r="I62" s="27" t="e">
        <f>#REF!+成品油（第五批）!#REF!</f>
        <v>#REF!</v>
      </c>
      <c r="J62" s="27" t="e">
        <f>#REF!</f>
        <v>#REF!</v>
      </c>
      <c r="K62" s="27" t="e">
        <f>#REF!</f>
        <v>#REF!</v>
      </c>
      <c r="L62" s="27" t="e">
        <f>#REF!</f>
        <v>#REF!</v>
      </c>
      <c r="M62" s="27" t="e">
        <f>#REF!+#REF!</f>
        <v>#REF!</v>
      </c>
      <c r="N62" s="27" t="e">
        <f t="shared" si="8"/>
        <v>#REF!</v>
      </c>
      <c r="O62" s="27" t="e">
        <f t="shared" si="9"/>
        <v>#REF!</v>
      </c>
      <c r="P62" s="27" t="e">
        <f>#REF!+#REF!</f>
        <v>#REF!</v>
      </c>
      <c r="Q62" s="27" t="e">
        <f t="shared" si="10"/>
        <v>#REF!</v>
      </c>
      <c r="R62" s="27"/>
      <c r="S62" s="30"/>
      <c r="T62" s="29"/>
    </row>
    <row r="63" spans="1:20" ht="34.5" customHeight="1" hidden="1" outlineLevel="1">
      <c r="A63" s="16">
        <f>SUBTOTAL(103,$B$54:B63)</f>
        <v>0</v>
      </c>
      <c r="B63" s="17" t="s">
        <v>90</v>
      </c>
      <c r="C63" s="18">
        <v>1</v>
      </c>
      <c r="D63" s="18">
        <v>141130</v>
      </c>
      <c r="E63" s="18" t="s">
        <v>27</v>
      </c>
      <c r="F63" s="18"/>
      <c r="G63" s="18">
        <v>2018</v>
      </c>
      <c r="H63" s="18"/>
      <c r="I63" s="27" t="e">
        <f>#REF!+成品油（第五批）!#REF!</f>
        <v>#REF!</v>
      </c>
      <c r="J63" s="27" t="e">
        <f>#REF!</f>
        <v>#REF!</v>
      </c>
      <c r="K63" s="27" t="e">
        <f>#REF!</f>
        <v>#REF!</v>
      </c>
      <c r="L63" s="27" t="e">
        <f>#REF!</f>
        <v>#REF!</v>
      </c>
      <c r="M63" s="27" t="e">
        <f>#REF!+#REF!</f>
        <v>#REF!</v>
      </c>
      <c r="N63" s="27" t="e">
        <f t="shared" si="8"/>
        <v>#REF!</v>
      </c>
      <c r="O63" s="27" t="e">
        <f t="shared" si="9"/>
        <v>#REF!</v>
      </c>
      <c r="P63" s="27" t="e">
        <f>#REF!+#REF!</f>
        <v>#REF!</v>
      </c>
      <c r="Q63" s="27" t="e">
        <f t="shared" si="10"/>
        <v>#REF!</v>
      </c>
      <c r="R63" s="27"/>
      <c r="S63" s="30"/>
      <c r="T63" s="29"/>
    </row>
    <row r="64" spans="1:20" ht="34.5" customHeight="1" hidden="1" outlineLevel="1">
      <c r="A64" s="16">
        <f>SUBTOTAL(103,$B$54:B64)</f>
        <v>0</v>
      </c>
      <c r="B64" s="17" t="s">
        <v>91</v>
      </c>
      <c r="C64" s="18">
        <v>1</v>
      </c>
      <c r="D64" s="18">
        <v>141121</v>
      </c>
      <c r="E64" s="18" t="s">
        <v>29</v>
      </c>
      <c r="F64" s="18"/>
      <c r="G64" s="18"/>
      <c r="H64" s="18"/>
      <c r="I64" s="27" t="e">
        <f>#REF!+成品油（第五批）!#REF!</f>
        <v>#REF!</v>
      </c>
      <c r="J64" s="27" t="e">
        <f>#REF!</f>
        <v>#REF!</v>
      </c>
      <c r="K64" s="27" t="e">
        <f>#REF!</f>
        <v>#REF!</v>
      </c>
      <c r="L64" s="27" t="e">
        <f>#REF!</f>
        <v>#REF!</v>
      </c>
      <c r="M64" s="27" t="e">
        <f>#REF!+#REF!</f>
        <v>#REF!</v>
      </c>
      <c r="N64" s="27" t="e">
        <f t="shared" si="8"/>
        <v>#REF!</v>
      </c>
      <c r="O64" s="27" t="e">
        <f t="shared" si="9"/>
        <v>#REF!</v>
      </c>
      <c r="P64" s="27" t="e">
        <f>#REF!+#REF!</f>
        <v>#REF!</v>
      </c>
      <c r="Q64" s="27" t="e">
        <f t="shared" si="10"/>
        <v>#REF!</v>
      </c>
      <c r="R64" s="27"/>
      <c r="S64" s="30"/>
      <c r="T64" s="29"/>
    </row>
    <row r="65" spans="1:20" ht="34.5" customHeight="1" hidden="1" outlineLevel="1">
      <c r="A65" s="16">
        <f>SUBTOTAL(103,$B$54:B65)</f>
        <v>0</v>
      </c>
      <c r="B65" s="17" t="s">
        <v>92</v>
      </c>
      <c r="C65" s="18">
        <v>1</v>
      </c>
      <c r="D65" s="18">
        <v>141181</v>
      </c>
      <c r="E65" s="18" t="s">
        <v>29</v>
      </c>
      <c r="F65" s="18"/>
      <c r="G65" s="18"/>
      <c r="H65" s="18">
        <v>1</v>
      </c>
      <c r="I65" s="27" t="e">
        <f>#REF!+成品油（第五批）!#REF!</f>
        <v>#REF!</v>
      </c>
      <c r="J65" s="27" t="e">
        <f>#REF!</f>
        <v>#REF!</v>
      </c>
      <c r="K65" s="27" t="e">
        <f>#REF!</f>
        <v>#REF!</v>
      </c>
      <c r="L65" s="27" t="e">
        <f>#REF!</f>
        <v>#REF!</v>
      </c>
      <c r="M65" s="27" t="e">
        <f>#REF!+#REF!</f>
        <v>#REF!</v>
      </c>
      <c r="N65" s="27" t="e">
        <f t="shared" si="8"/>
        <v>#REF!</v>
      </c>
      <c r="O65" s="27" t="e">
        <f t="shared" si="9"/>
        <v>#REF!</v>
      </c>
      <c r="P65" s="27" t="e">
        <f>#REF!+#REF!</f>
        <v>#REF!</v>
      </c>
      <c r="Q65" s="27" t="e">
        <f t="shared" si="10"/>
        <v>#REF!</v>
      </c>
      <c r="R65" s="27"/>
      <c r="S65" s="30"/>
      <c r="T65" s="29"/>
    </row>
    <row r="66" spans="1:20" ht="34.5" customHeight="1" hidden="1" outlineLevel="1">
      <c r="A66" s="16">
        <f>SUBTOTAL(103,$B$54:B66)</f>
        <v>0</v>
      </c>
      <c r="B66" s="17" t="s">
        <v>93</v>
      </c>
      <c r="C66" s="18">
        <v>1</v>
      </c>
      <c r="D66" s="18">
        <v>141182</v>
      </c>
      <c r="E66" s="18" t="s">
        <v>29</v>
      </c>
      <c r="F66" s="18"/>
      <c r="G66" s="18"/>
      <c r="H66" s="18"/>
      <c r="I66" s="27" t="e">
        <f>#REF!+成品油（第五批）!#REF!</f>
        <v>#REF!</v>
      </c>
      <c r="J66" s="27" t="e">
        <f>#REF!</f>
        <v>#REF!</v>
      </c>
      <c r="K66" s="27" t="e">
        <f>#REF!</f>
        <v>#REF!</v>
      </c>
      <c r="L66" s="27" t="e">
        <f>#REF!</f>
        <v>#REF!</v>
      </c>
      <c r="M66" s="27" t="e">
        <f>#REF!+#REF!</f>
        <v>#REF!</v>
      </c>
      <c r="N66" s="27" t="e">
        <f t="shared" si="8"/>
        <v>#REF!</v>
      </c>
      <c r="O66" s="27" t="e">
        <f t="shared" si="9"/>
        <v>#REF!</v>
      </c>
      <c r="P66" s="27" t="e">
        <f>#REF!+#REF!</f>
        <v>#REF!</v>
      </c>
      <c r="Q66" s="27" t="e">
        <f t="shared" si="10"/>
        <v>#REF!</v>
      </c>
      <c r="R66" s="27"/>
      <c r="S66" s="30"/>
      <c r="T66" s="29"/>
    </row>
    <row r="67" spans="1:20" ht="34.5" customHeight="1" collapsed="1">
      <c r="A67" s="19" t="s">
        <v>94</v>
      </c>
      <c r="B67" s="15" t="s">
        <v>95</v>
      </c>
      <c r="C67" s="18">
        <v>2</v>
      </c>
      <c r="D67" s="18">
        <v>140700</v>
      </c>
      <c r="E67" s="18"/>
      <c r="F67" s="18"/>
      <c r="G67" s="18"/>
      <c r="H67" s="18"/>
      <c r="I67" s="26" t="e">
        <f aca="true" t="shared" si="12" ref="I67:R67">SUBTOTAL(9,I68:I78)</f>
        <v>#REF!</v>
      </c>
      <c r="J67" s="26" t="e">
        <f t="shared" si="12"/>
        <v>#REF!</v>
      </c>
      <c r="K67" s="26" t="e">
        <f t="shared" si="12"/>
        <v>#REF!</v>
      </c>
      <c r="L67" s="26" t="e">
        <f t="shared" si="12"/>
        <v>#REF!</v>
      </c>
      <c r="M67" s="26" t="e">
        <f t="shared" si="12"/>
        <v>#REF!</v>
      </c>
      <c r="N67" s="26" t="e">
        <f t="shared" si="12"/>
        <v>#REF!</v>
      </c>
      <c r="O67" s="26" t="e">
        <f t="shared" si="12"/>
        <v>#REF!</v>
      </c>
      <c r="P67" s="26" t="e">
        <f t="shared" si="12"/>
        <v>#REF!</v>
      </c>
      <c r="Q67" s="26" t="e">
        <f t="shared" si="12"/>
        <v>#REF!</v>
      </c>
      <c r="R67" s="26" t="e">
        <f t="shared" si="12"/>
        <v>#REF!</v>
      </c>
      <c r="S67" s="30"/>
      <c r="T67" s="29"/>
    </row>
    <row r="68" spans="1:20" ht="34.5" customHeight="1" hidden="1" outlineLevel="1">
      <c r="A68" s="16">
        <f>SUBTOTAL(103,$B$68:B68)</f>
        <v>0</v>
      </c>
      <c r="B68" s="17" t="s">
        <v>96</v>
      </c>
      <c r="C68" s="18">
        <v>1</v>
      </c>
      <c r="D68" s="18">
        <v>140722</v>
      </c>
      <c r="E68" s="18" t="s">
        <v>25</v>
      </c>
      <c r="F68" s="18"/>
      <c r="G68" s="18">
        <v>2018</v>
      </c>
      <c r="H68" s="18"/>
      <c r="I68" s="27" t="e">
        <f>#REF!+成品油（第五批）!#REF!</f>
        <v>#REF!</v>
      </c>
      <c r="J68" s="27" t="e">
        <f>#REF!</f>
        <v>#REF!</v>
      </c>
      <c r="K68" s="27" t="e">
        <f>#REF!</f>
        <v>#REF!</v>
      </c>
      <c r="L68" s="27" t="e">
        <f>#REF!</f>
        <v>#REF!</v>
      </c>
      <c r="M68" s="27" t="e">
        <f>#REF!+#REF!</f>
        <v>#REF!</v>
      </c>
      <c r="N68" s="27" t="e">
        <f t="shared" si="8"/>
        <v>#REF!</v>
      </c>
      <c r="O68" s="27" t="e">
        <f t="shared" si="9"/>
        <v>#REF!</v>
      </c>
      <c r="P68" s="27" t="e">
        <f>#REF!+#REF!</f>
        <v>#REF!</v>
      </c>
      <c r="Q68" s="27" t="e">
        <f t="shared" si="10"/>
        <v>#REF!</v>
      </c>
      <c r="R68" s="27"/>
      <c r="S68" s="30"/>
      <c r="T68" s="29"/>
    </row>
    <row r="69" spans="1:20" ht="34.5" customHeight="1" hidden="1" outlineLevel="1">
      <c r="A69" s="16">
        <f>SUBTOTAL(103,$B$68:B69)</f>
        <v>0</v>
      </c>
      <c r="B69" s="17" t="s">
        <v>97</v>
      </c>
      <c r="C69" s="18">
        <v>1</v>
      </c>
      <c r="D69" s="18">
        <v>140723</v>
      </c>
      <c r="E69" s="18" t="s">
        <v>25</v>
      </c>
      <c r="F69" s="18"/>
      <c r="G69" s="18">
        <v>2018</v>
      </c>
      <c r="H69" s="18"/>
      <c r="I69" s="27" t="e">
        <f>#REF!+成品油（第五批）!#REF!</f>
        <v>#REF!</v>
      </c>
      <c r="J69" s="27" t="e">
        <f>#REF!</f>
        <v>#REF!</v>
      </c>
      <c r="K69" s="27" t="e">
        <f>#REF!</f>
        <v>#REF!</v>
      </c>
      <c r="L69" s="27" t="e">
        <f>#REF!</f>
        <v>#REF!</v>
      </c>
      <c r="M69" s="27" t="e">
        <f>#REF!+#REF!</f>
        <v>#REF!</v>
      </c>
      <c r="N69" s="27" t="e">
        <f t="shared" si="8"/>
        <v>#REF!</v>
      </c>
      <c r="O69" s="27" t="e">
        <f t="shared" si="9"/>
        <v>#REF!</v>
      </c>
      <c r="P69" s="27" t="e">
        <f>#REF!+#REF!-967</f>
        <v>#REF!</v>
      </c>
      <c r="Q69" s="27" t="e">
        <f t="shared" si="10"/>
        <v>#REF!</v>
      </c>
      <c r="R69" s="27"/>
      <c r="S69" s="30"/>
      <c r="T69" s="29"/>
    </row>
    <row r="70" spans="1:20" ht="34.5" customHeight="1" hidden="1" outlineLevel="1">
      <c r="A70" s="16">
        <f>SUBTOTAL(103,$B$68:B70)</f>
        <v>0</v>
      </c>
      <c r="B70" s="17" t="s">
        <v>98</v>
      </c>
      <c r="C70" s="18">
        <v>1</v>
      </c>
      <c r="D70" s="18">
        <v>140721</v>
      </c>
      <c r="E70" s="18" t="s">
        <v>27</v>
      </c>
      <c r="F70" s="18"/>
      <c r="G70" s="18">
        <v>2019</v>
      </c>
      <c r="H70" s="18"/>
      <c r="I70" s="27" t="e">
        <f>#REF!+成品油（第五批）!#REF!</f>
        <v>#REF!</v>
      </c>
      <c r="J70" s="27" t="e">
        <f>#REF!</f>
        <v>#REF!</v>
      </c>
      <c r="K70" s="27" t="e">
        <f>#REF!</f>
        <v>#REF!</v>
      </c>
      <c r="L70" s="27" t="e">
        <f>#REF!</f>
        <v>#REF!</v>
      </c>
      <c r="M70" s="27" t="e">
        <f>#REF!+#REF!</f>
        <v>#REF!</v>
      </c>
      <c r="N70" s="27" t="e">
        <f t="shared" si="8"/>
        <v>#REF!</v>
      </c>
      <c r="O70" s="27" t="e">
        <f t="shared" si="9"/>
        <v>#REF!</v>
      </c>
      <c r="P70" s="27" t="e">
        <f>#REF!+#REF!</f>
        <v>#REF!</v>
      </c>
      <c r="Q70" s="27" t="e">
        <f t="shared" si="10"/>
        <v>#REF!</v>
      </c>
      <c r="R70" s="27"/>
      <c r="S70" s="30"/>
      <c r="T70" s="29"/>
    </row>
    <row r="71" spans="1:20" ht="34.5" customHeight="1" hidden="1" outlineLevel="1">
      <c r="A71" s="16">
        <f>SUBTOTAL(103,$B$68:B71)</f>
        <v>0</v>
      </c>
      <c r="B71" s="17" t="s">
        <v>99</v>
      </c>
      <c r="C71" s="18">
        <v>1</v>
      </c>
      <c r="D71" s="18">
        <v>140724</v>
      </c>
      <c r="E71" s="18" t="s">
        <v>27</v>
      </c>
      <c r="F71" s="18"/>
      <c r="G71" s="18">
        <v>2017</v>
      </c>
      <c r="H71" s="18"/>
      <c r="I71" s="27" t="e">
        <f>#REF!+成品油（第五批）!#REF!</f>
        <v>#REF!</v>
      </c>
      <c r="J71" s="27" t="e">
        <f>#REF!</f>
        <v>#REF!</v>
      </c>
      <c r="K71" s="27" t="e">
        <f>#REF!</f>
        <v>#REF!</v>
      </c>
      <c r="L71" s="27" t="e">
        <f>#REF!</f>
        <v>#REF!</v>
      </c>
      <c r="M71" s="27" t="e">
        <f>#REF!+#REF!</f>
        <v>#REF!</v>
      </c>
      <c r="N71" s="27" t="e">
        <f t="shared" si="8"/>
        <v>#REF!</v>
      </c>
      <c r="O71" s="27" t="e">
        <f t="shared" si="9"/>
        <v>#REF!</v>
      </c>
      <c r="P71" s="27" t="e">
        <f>#REF!+#REF!</f>
        <v>#REF!</v>
      </c>
      <c r="Q71" s="27" t="e">
        <f t="shared" si="10"/>
        <v>#REF!</v>
      </c>
      <c r="R71" s="27"/>
      <c r="S71" s="30"/>
      <c r="T71" s="29"/>
    </row>
    <row r="72" spans="1:20" ht="34.5" customHeight="1" hidden="1" outlineLevel="1">
      <c r="A72" s="16">
        <f>SUBTOTAL(103,$B$68:B72)</f>
        <v>0</v>
      </c>
      <c r="B72" s="17" t="s">
        <v>100</v>
      </c>
      <c r="C72" s="18">
        <v>1</v>
      </c>
      <c r="D72" s="18">
        <v>140702</v>
      </c>
      <c r="E72" s="18" t="s">
        <v>29</v>
      </c>
      <c r="F72" s="18"/>
      <c r="G72" s="18"/>
      <c r="H72" s="18"/>
      <c r="I72" s="27" t="e">
        <f>#REF!+成品油（第五批）!#REF!</f>
        <v>#REF!</v>
      </c>
      <c r="J72" s="27" t="e">
        <f>#REF!</f>
        <v>#REF!</v>
      </c>
      <c r="K72" s="27" t="e">
        <f>#REF!</f>
        <v>#REF!</v>
      </c>
      <c r="L72" s="27" t="e">
        <f>#REF!</f>
        <v>#REF!</v>
      </c>
      <c r="M72" s="27" t="e">
        <f>#REF!+#REF!</f>
        <v>#REF!</v>
      </c>
      <c r="N72" s="27" t="e">
        <f t="shared" si="8"/>
        <v>#REF!</v>
      </c>
      <c r="O72" s="27" t="e">
        <f t="shared" si="9"/>
        <v>#REF!</v>
      </c>
      <c r="P72" s="27" t="e">
        <f>#REF!+#REF!</f>
        <v>#REF!</v>
      </c>
      <c r="Q72" s="27" t="e">
        <f t="shared" si="10"/>
        <v>#REF!</v>
      </c>
      <c r="R72" s="27"/>
      <c r="S72" s="30"/>
      <c r="T72" s="29"/>
    </row>
    <row r="73" spans="1:20" ht="34.5" customHeight="1" hidden="1" outlineLevel="1">
      <c r="A73" s="16">
        <f>SUBTOTAL(103,$B$68:B73)</f>
        <v>0</v>
      </c>
      <c r="B73" s="17" t="s">
        <v>101</v>
      </c>
      <c r="C73" s="18">
        <v>1</v>
      </c>
      <c r="D73" s="18">
        <v>140725</v>
      </c>
      <c r="E73" s="18" t="s">
        <v>29</v>
      </c>
      <c r="F73" s="18"/>
      <c r="G73" s="18"/>
      <c r="H73" s="18"/>
      <c r="I73" s="27" t="e">
        <f>#REF!+成品油（第五批）!#REF!</f>
        <v>#REF!</v>
      </c>
      <c r="J73" s="27" t="e">
        <f>#REF!</f>
        <v>#REF!</v>
      </c>
      <c r="K73" s="27" t="e">
        <f>#REF!</f>
        <v>#REF!</v>
      </c>
      <c r="L73" s="27" t="e">
        <f>#REF!</f>
        <v>#REF!</v>
      </c>
      <c r="M73" s="27" t="e">
        <f>#REF!+#REF!</f>
        <v>#REF!</v>
      </c>
      <c r="N73" s="27" t="e">
        <f t="shared" si="8"/>
        <v>#REF!</v>
      </c>
      <c r="O73" s="27" t="e">
        <f t="shared" si="9"/>
        <v>#REF!</v>
      </c>
      <c r="P73" s="27" t="e">
        <f>#REF!+#REF!</f>
        <v>#REF!</v>
      </c>
      <c r="Q73" s="27">
        <v>0</v>
      </c>
      <c r="R73" s="27" t="e">
        <f>P73-N73</f>
        <v>#REF!</v>
      </c>
      <c r="S73" s="30"/>
      <c r="T73" s="29"/>
    </row>
    <row r="74" spans="1:20" ht="34.5" customHeight="1" hidden="1" outlineLevel="1">
      <c r="A74" s="16">
        <f>SUBTOTAL(103,$B$68:B74)</f>
        <v>0</v>
      </c>
      <c r="B74" s="17" t="s">
        <v>102</v>
      </c>
      <c r="C74" s="18">
        <v>1</v>
      </c>
      <c r="D74" s="18">
        <v>140726</v>
      </c>
      <c r="E74" s="18" t="s">
        <v>29</v>
      </c>
      <c r="F74" s="18"/>
      <c r="G74" s="18"/>
      <c r="H74" s="18"/>
      <c r="I74" s="27" t="e">
        <f>#REF!+成品油（第五批）!#REF!</f>
        <v>#REF!</v>
      </c>
      <c r="J74" s="27" t="e">
        <f>#REF!</f>
        <v>#REF!</v>
      </c>
      <c r="K74" s="27" t="e">
        <f>#REF!</f>
        <v>#REF!</v>
      </c>
      <c r="L74" s="27" t="e">
        <f>#REF!</f>
        <v>#REF!</v>
      </c>
      <c r="M74" s="27" t="e">
        <f>#REF!+#REF!</f>
        <v>#REF!</v>
      </c>
      <c r="N74" s="27" t="e">
        <f aca="true" t="shared" si="13" ref="N74:N104">IF(F74=1,M74*0.4,M74*0.25)</f>
        <v>#REF!</v>
      </c>
      <c r="O74" s="27" t="e">
        <f aca="true" t="shared" si="14" ref="O74:O104">P74+Q74</f>
        <v>#REF!</v>
      </c>
      <c r="P74" s="27" t="e">
        <f>#REF!+#REF!</f>
        <v>#REF!</v>
      </c>
      <c r="Q74" s="27" t="e">
        <f aca="true" t="shared" si="15" ref="Q74:Q104">N74-P74</f>
        <v>#REF!</v>
      </c>
      <c r="R74" s="27"/>
      <c r="S74" s="30"/>
      <c r="T74" s="29"/>
    </row>
    <row r="75" spans="1:20" ht="34.5" customHeight="1" hidden="1" outlineLevel="1">
      <c r="A75" s="16">
        <f>SUBTOTAL(103,$B$68:B75)</f>
        <v>0</v>
      </c>
      <c r="B75" s="17" t="s">
        <v>103</v>
      </c>
      <c r="C75" s="18">
        <v>1</v>
      </c>
      <c r="D75" s="18">
        <v>140727</v>
      </c>
      <c r="E75" s="18" t="s">
        <v>29</v>
      </c>
      <c r="F75" s="18"/>
      <c r="G75" s="18"/>
      <c r="H75" s="18"/>
      <c r="I75" s="27" t="e">
        <f>#REF!+成品油（第五批）!#REF!</f>
        <v>#REF!</v>
      </c>
      <c r="J75" s="27" t="e">
        <f>#REF!</f>
        <v>#REF!</v>
      </c>
      <c r="K75" s="27" t="e">
        <f>#REF!</f>
        <v>#REF!</v>
      </c>
      <c r="L75" s="27" t="e">
        <f>#REF!</f>
        <v>#REF!</v>
      </c>
      <c r="M75" s="27" t="e">
        <f>#REF!+#REF!</f>
        <v>#REF!</v>
      </c>
      <c r="N75" s="27" t="e">
        <f t="shared" si="13"/>
        <v>#REF!</v>
      </c>
      <c r="O75" s="27" t="e">
        <f t="shared" si="14"/>
        <v>#REF!</v>
      </c>
      <c r="P75" s="27" t="e">
        <f>#REF!+#REF!</f>
        <v>#REF!</v>
      </c>
      <c r="Q75" s="27" t="e">
        <f t="shared" si="15"/>
        <v>#REF!</v>
      </c>
      <c r="R75" s="27"/>
      <c r="S75" s="30"/>
      <c r="T75" s="29"/>
    </row>
    <row r="76" spans="1:20" ht="34.5" customHeight="1" hidden="1" outlineLevel="1">
      <c r="A76" s="16">
        <f>SUBTOTAL(103,$B$68:B76)</f>
        <v>0</v>
      </c>
      <c r="B76" s="17" t="s">
        <v>104</v>
      </c>
      <c r="C76" s="18">
        <v>1</v>
      </c>
      <c r="D76" s="18">
        <v>140728</v>
      </c>
      <c r="E76" s="18" t="s">
        <v>29</v>
      </c>
      <c r="F76" s="18"/>
      <c r="G76" s="18"/>
      <c r="H76" s="18"/>
      <c r="I76" s="27" t="e">
        <f>#REF!+成品油（第五批）!#REF!</f>
        <v>#REF!</v>
      </c>
      <c r="J76" s="27" t="e">
        <f>#REF!</f>
        <v>#REF!</v>
      </c>
      <c r="K76" s="27" t="e">
        <f>#REF!</f>
        <v>#REF!</v>
      </c>
      <c r="L76" s="27" t="e">
        <f>#REF!</f>
        <v>#REF!</v>
      </c>
      <c r="M76" s="27" t="e">
        <f>#REF!+#REF!</f>
        <v>#REF!</v>
      </c>
      <c r="N76" s="27" t="e">
        <f t="shared" si="13"/>
        <v>#REF!</v>
      </c>
      <c r="O76" s="27" t="e">
        <f t="shared" si="14"/>
        <v>#REF!</v>
      </c>
      <c r="P76" s="27" t="e">
        <f>#REF!+#REF!</f>
        <v>#REF!</v>
      </c>
      <c r="Q76" s="27" t="e">
        <f t="shared" si="15"/>
        <v>#REF!</v>
      </c>
      <c r="R76" s="27"/>
      <c r="S76" s="30"/>
      <c r="T76" s="29"/>
    </row>
    <row r="77" spans="1:20" ht="34.5" customHeight="1" hidden="1" outlineLevel="1">
      <c r="A77" s="16">
        <f>SUBTOTAL(103,$B$68:B77)</f>
        <v>0</v>
      </c>
      <c r="B77" s="17" t="s">
        <v>105</v>
      </c>
      <c r="C77" s="18">
        <v>1</v>
      </c>
      <c r="D77" s="18">
        <v>140729</v>
      </c>
      <c r="E77" s="18" t="s">
        <v>29</v>
      </c>
      <c r="F77" s="18"/>
      <c r="G77" s="18"/>
      <c r="H77" s="18"/>
      <c r="I77" s="27" t="e">
        <f>#REF!+成品油（第五批）!#REF!</f>
        <v>#REF!</v>
      </c>
      <c r="J77" s="27" t="e">
        <f>#REF!</f>
        <v>#REF!</v>
      </c>
      <c r="K77" s="27" t="e">
        <f>#REF!</f>
        <v>#REF!</v>
      </c>
      <c r="L77" s="27" t="e">
        <f>#REF!</f>
        <v>#REF!</v>
      </c>
      <c r="M77" s="27" t="e">
        <f>#REF!+#REF!</f>
        <v>#REF!</v>
      </c>
      <c r="N77" s="27" t="e">
        <f t="shared" si="13"/>
        <v>#REF!</v>
      </c>
      <c r="O77" s="27" t="e">
        <f t="shared" si="14"/>
        <v>#REF!</v>
      </c>
      <c r="P77" s="27" t="e">
        <f>#REF!+#REF!</f>
        <v>#REF!</v>
      </c>
      <c r="Q77" s="27" t="e">
        <f t="shared" si="15"/>
        <v>#REF!</v>
      </c>
      <c r="R77" s="27"/>
      <c r="S77" s="30"/>
      <c r="T77" s="29"/>
    </row>
    <row r="78" spans="1:20" ht="34.5" customHeight="1" hidden="1" outlineLevel="1">
      <c r="A78" s="16">
        <f>SUBTOTAL(103,$B$68:B78)</f>
        <v>0</v>
      </c>
      <c r="B78" s="17" t="s">
        <v>106</v>
      </c>
      <c r="C78" s="18">
        <v>1</v>
      </c>
      <c r="D78" s="18">
        <v>140781</v>
      </c>
      <c r="E78" s="18" t="s">
        <v>29</v>
      </c>
      <c r="F78" s="18"/>
      <c r="G78" s="18"/>
      <c r="H78" s="18">
        <v>1</v>
      </c>
      <c r="I78" s="27" t="e">
        <f>#REF!+成品油（第五批）!#REF!</f>
        <v>#REF!</v>
      </c>
      <c r="J78" s="27" t="e">
        <f>#REF!</f>
        <v>#REF!</v>
      </c>
      <c r="K78" s="27" t="e">
        <f>#REF!</f>
        <v>#REF!</v>
      </c>
      <c r="L78" s="27" t="e">
        <f>#REF!</f>
        <v>#REF!</v>
      </c>
      <c r="M78" s="27" t="e">
        <f>#REF!+#REF!</f>
        <v>#REF!</v>
      </c>
      <c r="N78" s="27" t="e">
        <f t="shared" si="13"/>
        <v>#REF!</v>
      </c>
      <c r="O78" s="27" t="e">
        <f t="shared" si="14"/>
        <v>#REF!</v>
      </c>
      <c r="P78" s="27" t="e">
        <f>#REF!+#REF!</f>
        <v>#REF!</v>
      </c>
      <c r="Q78" s="27" t="e">
        <f t="shared" si="15"/>
        <v>#REF!</v>
      </c>
      <c r="R78" s="27"/>
      <c r="S78" s="30"/>
      <c r="T78" s="29"/>
    </row>
    <row r="79" spans="1:20" ht="34.5" customHeight="1" collapsed="1">
      <c r="A79" s="19" t="s">
        <v>107</v>
      </c>
      <c r="B79" s="15" t="s">
        <v>108</v>
      </c>
      <c r="C79" s="18">
        <v>2</v>
      </c>
      <c r="D79" s="18">
        <v>140300</v>
      </c>
      <c r="E79" s="18"/>
      <c r="F79" s="18"/>
      <c r="G79" s="18"/>
      <c r="H79" s="18"/>
      <c r="I79" s="26" t="e">
        <f aca="true" t="shared" si="16" ref="I79:R79">SUBTOTAL(9,I80:I84)</f>
        <v>#REF!</v>
      </c>
      <c r="J79" s="26" t="e">
        <f t="shared" si="16"/>
        <v>#REF!</v>
      </c>
      <c r="K79" s="26" t="e">
        <f t="shared" si="16"/>
        <v>#REF!</v>
      </c>
      <c r="L79" s="26" t="e">
        <f t="shared" si="16"/>
        <v>#REF!</v>
      </c>
      <c r="M79" s="26" t="e">
        <f t="shared" si="16"/>
        <v>#REF!</v>
      </c>
      <c r="N79" s="26" t="e">
        <f t="shared" si="16"/>
        <v>#REF!</v>
      </c>
      <c r="O79" s="26" t="e">
        <f t="shared" si="16"/>
        <v>#REF!</v>
      </c>
      <c r="P79" s="26" t="e">
        <f t="shared" si="16"/>
        <v>#REF!</v>
      </c>
      <c r="Q79" s="26" t="e">
        <f t="shared" si="16"/>
        <v>#REF!</v>
      </c>
      <c r="R79" s="26">
        <f t="shared" si="16"/>
        <v>0</v>
      </c>
      <c r="S79" s="30"/>
      <c r="T79" s="29"/>
    </row>
    <row r="80" spans="1:20" ht="34.5" customHeight="1" hidden="1" outlineLevel="1">
      <c r="A80" s="16">
        <f>SUBTOTAL(103,$B$80:B80)</f>
        <v>0</v>
      </c>
      <c r="B80" s="17" t="s">
        <v>109</v>
      </c>
      <c r="C80" s="18">
        <v>1</v>
      </c>
      <c r="D80" s="18">
        <v>140302</v>
      </c>
      <c r="E80" s="18" t="s">
        <v>29</v>
      </c>
      <c r="F80" s="18"/>
      <c r="G80" s="18"/>
      <c r="H80" s="18"/>
      <c r="I80" s="27" t="e">
        <f>#REF!+成品油（第五批）!#REF!</f>
        <v>#REF!</v>
      </c>
      <c r="J80" s="27" t="e">
        <f>#REF!</f>
        <v>#REF!</v>
      </c>
      <c r="K80" s="27" t="e">
        <f>#REF!</f>
        <v>#REF!</v>
      </c>
      <c r="L80" s="27" t="e">
        <f>#REF!</f>
        <v>#REF!</v>
      </c>
      <c r="M80" s="27" t="e">
        <f>#REF!+#REF!</f>
        <v>#REF!</v>
      </c>
      <c r="N80" s="27" t="e">
        <f t="shared" si="13"/>
        <v>#REF!</v>
      </c>
      <c r="O80" s="27" t="e">
        <f t="shared" si="14"/>
        <v>#REF!</v>
      </c>
      <c r="P80" s="27" t="e">
        <f>#REF!+#REF!</f>
        <v>#REF!</v>
      </c>
      <c r="Q80" s="27" t="e">
        <f t="shared" si="15"/>
        <v>#REF!</v>
      </c>
      <c r="R80" s="27"/>
      <c r="S80" s="30"/>
      <c r="T80" s="29"/>
    </row>
    <row r="81" spans="1:20" ht="34.5" customHeight="1" hidden="1" outlineLevel="1">
      <c r="A81" s="16">
        <f>SUBTOTAL(103,$B$80:B81)</f>
        <v>0</v>
      </c>
      <c r="B81" s="17" t="s">
        <v>110</v>
      </c>
      <c r="C81" s="18">
        <v>1</v>
      </c>
      <c r="D81" s="18">
        <v>140303</v>
      </c>
      <c r="E81" s="18" t="s">
        <v>29</v>
      </c>
      <c r="F81" s="18"/>
      <c r="G81" s="18"/>
      <c r="H81" s="18"/>
      <c r="I81" s="27" t="e">
        <f>#REF!+成品油（第五批）!#REF!</f>
        <v>#REF!</v>
      </c>
      <c r="J81" s="27" t="e">
        <f>#REF!</f>
        <v>#REF!</v>
      </c>
      <c r="K81" s="27" t="e">
        <f>#REF!</f>
        <v>#REF!</v>
      </c>
      <c r="L81" s="27" t="e">
        <f>#REF!</f>
        <v>#REF!</v>
      </c>
      <c r="M81" s="27" t="e">
        <f>#REF!+#REF!</f>
        <v>#REF!</v>
      </c>
      <c r="N81" s="27" t="e">
        <f t="shared" si="13"/>
        <v>#REF!</v>
      </c>
      <c r="O81" s="27" t="e">
        <f t="shared" si="14"/>
        <v>#REF!</v>
      </c>
      <c r="P81" s="27" t="e">
        <f>#REF!+#REF!</f>
        <v>#REF!</v>
      </c>
      <c r="Q81" s="27" t="e">
        <f t="shared" si="15"/>
        <v>#REF!</v>
      </c>
      <c r="R81" s="27"/>
      <c r="S81" s="30"/>
      <c r="T81" s="29"/>
    </row>
    <row r="82" spans="1:20" ht="34.5" customHeight="1" hidden="1" outlineLevel="1">
      <c r="A82" s="16">
        <f>SUBTOTAL(103,$B$80:B82)</f>
        <v>0</v>
      </c>
      <c r="B82" s="17" t="s">
        <v>111</v>
      </c>
      <c r="C82" s="18">
        <v>1</v>
      </c>
      <c r="D82" s="18">
        <v>140311</v>
      </c>
      <c r="E82" s="18" t="s">
        <v>29</v>
      </c>
      <c r="F82" s="18"/>
      <c r="G82" s="18"/>
      <c r="H82" s="18"/>
      <c r="I82" s="27" t="e">
        <f>#REF!+成品油（第五批）!#REF!</f>
        <v>#REF!</v>
      </c>
      <c r="J82" s="27" t="e">
        <f>#REF!</f>
        <v>#REF!</v>
      </c>
      <c r="K82" s="27" t="e">
        <f>#REF!</f>
        <v>#REF!</v>
      </c>
      <c r="L82" s="27" t="e">
        <f>#REF!</f>
        <v>#REF!</v>
      </c>
      <c r="M82" s="27" t="e">
        <f>#REF!+#REF!</f>
        <v>#REF!</v>
      </c>
      <c r="N82" s="27" t="e">
        <f t="shared" si="13"/>
        <v>#REF!</v>
      </c>
      <c r="O82" s="27" t="e">
        <f t="shared" si="14"/>
        <v>#REF!</v>
      </c>
      <c r="P82" s="27" t="e">
        <f>#REF!+#REF!</f>
        <v>#REF!</v>
      </c>
      <c r="Q82" s="27" t="e">
        <f t="shared" si="15"/>
        <v>#REF!</v>
      </c>
      <c r="R82" s="27"/>
      <c r="S82" s="30"/>
      <c r="T82" s="29"/>
    </row>
    <row r="83" spans="1:20" ht="34.5" customHeight="1" hidden="1" outlineLevel="1">
      <c r="A83" s="16">
        <f>SUBTOTAL(103,$B$80:B83)</f>
        <v>0</v>
      </c>
      <c r="B83" s="17" t="s">
        <v>112</v>
      </c>
      <c r="C83" s="18">
        <v>1</v>
      </c>
      <c r="D83" s="18">
        <v>140321</v>
      </c>
      <c r="E83" s="18" t="s">
        <v>29</v>
      </c>
      <c r="F83" s="18"/>
      <c r="G83" s="18"/>
      <c r="H83" s="18"/>
      <c r="I83" s="27" t="e">
        <f>#REF!+成品油（第五批）!#REF!</f>
        <v>#REF!</v>
      </c>
      <c r="J83" s="27" t="e">
        <f>#REF!</f>
        <v>#REF!</v>
      </c>
      <c r="K83" s="27" t="e">
        <f>#REF!</f>
        <v>#REF!</v>
      </c>
      <c r="L83" s="27" t="e">
        <f>#REF!</f>
        <v>#REF!</v>
      </c>
      <c r="M83" s="27" t="e">
        <f>#REF!+#REF!</f>
        <v>#REF!</v>
      </c>
      <c r="N83" s="27" t="e">
        <f t="shared" si="13"/>
        <v>#REF!</v>
      </c>
      <c r="O83" s="27" t="e">
        <f t="shared" si="14"/>
        <v>#REF!</v>
      </c>
      <c r="P83" s="27" t="e">
        <f>#REF!+#REF!</f>
        <v>#REF!</v>
      </c>
      <c r="Q83" s="27" t="e">
        <f t="shared" si="15"/>
        <v>#REF!</v>
      </c>
      <c r="R83" s="27"/>
      <c r="S83" s="30"/>
      <c r="T83" s="29"/>
    </row>
    <row r="84" spans="1:20" ht="34.5" customHeight="1" hidden="1" outlineLevel="1">
      <c r="A84" s="16">
        <f>SUBTOTAL(103,$B$80:B84)</f>
        <v>0</v>
      </c>
      <c r="B84" s="17" t="s">
        <v>113</v>
      </c>
      <c r="C84" s="18">
        <v>1</v>
      </c>
      <c r="D84" s="18">
        <v>140322</v>
      </c>
      <c r="E84" s="18" t="s">
        <v>29</v>
      </c>
      <c r="F84" s="18"/>
      <c r="G84" s="18"/>
      <c r="H84" s="18"/>
      <c r="I84" s="27" t="e">
        <f>#REF!+成品油（第五批）!#REF!</f>
        <v>#REF!</v>
      </c>
      <c r="J84" s="27" t="e">
        <f>#REF!</f>
        <v>#REF!</v>
      </c>
      <c r="K84" s="27" t="e">
        <f>#REF!</f>
        <v>#REF!</v>
      </c>
      <c r="L84" s="27" t="e">
        <f>#REF!</f>
        <v>#REF!</v>
      </c>
      <c r="M84" s="27" t="e">
        <f>#REF!+#REF!</f>
        <v>#REF!</v>
      </c>
      <c r="N84" s="27" t="e">
        <f t="shared" si="13"/>
        <v>#REF!</v>
      </c>
      <c r="O84" s="27" t="e">
        <f t="shared" si="14"/>
        <v>#REF!</v>
      </c>
      <c r="P84" s="27" t="e">
        <f>#REF!+#REF!</f>
        <v>#REF!</v>
      </c>
      <c r="Q84" s="27" t="e">
        <f t="shared" si="15"/>
        <v>#REF!</v>
      </c>
      <c r="R84" s="27"/>
      <c r="S84" s="30"/>
      <c r="T84" s="29"/>
    </row>
    <row r="85" spans="1:20" ht="34.5" customHeight="1" collapsed="1">
      <c r="A85" s="19" t="s">
        <v>114</v>
      </c>
      <c r="B85" s="15" t="s">
        <v>115</v>
      </c>
      <c r="C85" s="18">
        <v>2</v>
      </c>
      <c r="D85" s="18">
        <v>140400</v>
      </c>
      <c r="E85" s="18"/>
      <c r="F85" s="18"/>
      <c r="G85" s="18"/>
      <c r="H85" s="18"/>
      <c r="I85" s="26" t="e">
        <f aca="true" t="shared" si="17" ref="I85:R85">SUBTOTAL(9,I86:I97)</f>
        <v>#REF!</v>
      </c>
      <c r="J85" s="26" t="e">
        <f t="shared" si="17"/>
        <v>#REF!</v>
      </c>
      <c r="K85" s="26" t="e">
        <f t="shared" si="17"/>
        <v>#REF!</v>
      </c>
      <c r="L85" s="26" t="e">
        <f t="shared" si="17"/>
        <v>#REF!</v>
      </c>
      <c r="M85" s="26" t="e">
        <f t="shared" si="17"/>
        <v>#REF!</v>
      </c>
      <c r="N85" s="26" t="e">
        <f t="shared" si="17"/>
        <v>#REF!</v>
      </c>
      <c r="O85" s="26" t="e">
        <f t="shared" si="17"/>
        <v>#REF!</v>
      </c>
      <c r="P85" s="26" t="e">
        <f t="shared" si="17"/>
        <v>#REF!</v>
      </c>
      <c r="Q85" s="26" t="e">
        <f t="shared" si="17"/>
        <v>#REF!</v>
      </c>
      <c r="R85" s="26">
        <f t="shared" si="17"/>
        <v>0</v>
      </c>
      <c r="S85" s="30"/>
      <c r="T85" s="29"/>
    </row>
    <row r="86" spans="1:20" ht="34.5" customHeight="1" hidden="1" outlineLevel="1">
      <c r="A86" s="16">
        <f>SUBTOTAL(103,$B$86:B86)</f>
        <v>0</v>
      </c>
      <c r="B86" s="17" t="s">
        <v>116</v>
      </c>
      <c r="C86" s="18">
        <v>1</v>
      </c>
      <c r="D86" s="18">
        <v>140425</v>
      </c>
      <c r="E86" s="18" t="s">
        <v>25</v>
      </c>
      <c r="F86" s="18"/>
      <c r="G86" s="18">
        <v>2019</v>
      </c>
      <c r="H86" s="18"/>
      <c r="I86" s="27" t="e">
        <f>#REF!+成品油（第五批）!#REF!</f>
        <v>#REF!</v>
      </c>
      <c r="J86" s="27" t="e">
        <f>#REF!</f>
        <v>#REF!</v>
      </c>
      <c r="K86" s="27" t="e">
        <f>#REF!</f>
        <v>#REF!</v>
      </c>
      <c r="L86" s="27" t="e">
        <f>#REF!</f>
        <v>#REF!</v>
      </c>
      <c r="M86" s="27" t="e">
        <f>#REF!+#REF!</f>
        <v>#REF!</v>
      </c>
      <c r="N86" s="27" t="e">
        <f t="shared" si="13"/>
        <v>#REF!</v>
      </c>
      <c r="O86" s="27" t="e">
        <f t="shared" si="14"/>
        <v>#REF!</v>
      </c>
      <c r="P86" s="27" t="e">
        <f>#REF!+#REF!-1147</f>
        <v>#REF!</v>
      </c>
      <c r="Q86" s="27" t="e">
        <f t="shared" si="15"/>
        <v>#REF!</v>
      </c>
      <c r="R86" s="27"/>
      <c r="S86" s="30"/>
      <c r="T86" s="29"/>
    </row>
    <row r="87" spans="1:20" ht="34.5" customHeight="1" hidden="1" outlineLevel="1">
      <c r="A87" s="16">
        <f>SUBTOTAL(103,$B$86:B87)</f>
        <v>0</v>
      </c>
      <c r="B87" s="17" t="s">
        <v>117</v>
      </c>
      <c r="C87" s="18">
        <v>1</v>
      </c>
      <c r="D87" s="18">
        <v>140427</v>
      </c>
      <c r="E87" s="18" t="s">
        <v>25</v>
      </c>
      <c r="F87" s="18"/>
      <c r="G87" s="18">
        <v>2019</v>
      </c>
      <c r="H87" s="18"/>
      <c r="I87" s="27" t="e">
        <f>#REF!+成品油（第五批）!#REF!</f>
        <v>#REF!</v>
      </c>
      <c r="J87" s="27" t="e">
        <f>#REF!</f>
        <v>#REF!</v>
      </c>
      <c r="K87" s="27" t="e">
        <f>#REF!</f>
        <v>#REF!</v>
      </c>
      <c r="L87" s="27" t="e">
        <f>#REF!</f>
        <v>#REF!</v>
      </c>
      <c r="M87" s="27" t="e">
        <f>#REF!+#REF!</f>
        <v>#REF!</v>
      </c>
      <c r="N87" s="27" t="e">
        <f t="shared" si="13"/>
        <v>#REF!</v>
      </c>
      <c r="O87" s="27" t="e">
        <f t="shared" si="14"/>
        <v>#REF!</v>
      </c>
      <c r="P87" s="27" t="e">
        <f>#REF!+#REF!-1975</f>
        <v>#REF!</v>
      </c>
      <c r="Q87" s="27" t="e">
        <f t="shared" si="15"/>
        <v>#REF!</v>
      </c>
      <c r="R87" s="27"/>
      <c r="S87" s="30"/>
      <c r="T87" s="29"/>
    </row>
    <row r="88" spans="1:20" ht="34.5" customHeight="1" hidden="1" outlineLevel="1">
      <c r="A88" s="16">
        <f>SUBTOTAL(103,$B$86:B88)</f>
        <v>0</v>
      </c>
      <c r="B88" s="17" t="s">
        <v>118</v>
      </c>
      <c r="C88" s="18">
        <v>1</v>
      </c>
      <c r="D88" s="18">
        <v>140429</v>
      </c>
      <c r="E88" s="18" t="s">
        <v>25</v>
      </c>
      <c r="F88" s="18"/>
      <c r="G88" s="18">
        <v>2018</v>
      </c>
      <c r="H88" s="18"/>
      <c r="I88" s="27" t="e">
        <f>#REF!+成品油（第五批）!#REF!</f>
        <v>#REF!</v>
      </c>
      <c r="J88" s="27" t="e">
        <f>#REF!</f>
        <v>#REF!</v>
      </c>
      <c r="K88" s="27" t="e">
        <f>#REF!</f>
        <v>#REF!</v>
      </c>
      <c r="L88" s="27" t="e">
        <f>#REF!</f>
        <v>#REF!</v>
      </c>
      <c r="M88" s="27" t="e">
        <f>#REF!+#REF!</f>
        <v>#REF!</v>
      </c>
      <c r="N88" s="27" t="e">
        <f t="shared" si="13"/>
        <v>#REF!</v>
      </c>
      <c r="O88" s="27" t="e">
        <f t="shared" si="14"/>
        <v>#REF!</v>
      </c>
      <c r="P88" s="27" t="e">
        <f>#REF!+#REF!-2082</f>
        <v>#REF!</v>
      </c>
      <c r="Q88" s="27" t="e">
        <f t="shared" si="15"/>
        <v>#REF!</v>
      </c>
      <c r="R88" s="27"/>
      <c r="S88" s="30"/>
      <c r="T88" s="29"/>
    </row>
    <row r="89" spans="1:20" ht="34.5" customHeight="1" hidden="1" outlineLevel="1">
      <c r="A89" s="16">
        <f>SUBTOTAL(103,$B$86:B89)</f>
        <v>0</v>
      </c>
      <c r="B89" s="17" t="s">
        <v>119</v>
      </c>
      <c r="C89" s="18">
        <v>1</v>
      </c>
      <c r="D89" s="18">
        <v>140430</v>
      </c>
      <c r="E89" s="18" t="s">
        <v>27</v>
      </c>
      <c r="F89" s="18"/>
      <c r="G89" s="18">
        <v>2018</v>
      </c>
      <c r="H89" s="18"/>
      <c r="I89" s="27" t="e">
        <f>#REF!+成品油（第五批）!#REF!</f>
        <v>#REF!</v>
      </c>
      <c r="J89" s="27" t="e">
        <f>#REF!</f>
        <v>#REF!</v>
      </c>
      <c r="K89" s="27" t="e">
        <f>#REF!</f>
        <v>#REF!</v>
      </c>
      <c r="L89" s="27" t="e">
        <f>#REF!</f>
        <v>#REF!</v>
      </c>
      <c r="M89" s="27" t="e">
        <f>#REF!+#REF!</f>
        <v>#REF!</v>
      </c>
      <c r="N89" s="27" t="e">
        <f t="shared" si="13"/>
        <v>#REF!</v>
      </c>
      <c r="O89" s="27" t="e">
        <f t="shared" si="14"/>
        <v>#REF!</v>
      </c>
      <c r="P89" s="27" t="e">
        <f>#REF!+#REF!</f>
        <v>#REF!</v>
      </c>
      <c r="Q89" s="27" t="e">
        <f t="shared" si="15"/>
        <v>#REF!</v>
      </c>
      <c r="R89" s="27"/>
      <c r="S89" s="30"/>
      <c r="T89" s="29"/>
    </row>
    <row r="90" spans="1:20" ht="34.5" customHeight="1" hidden="1" outlineLevel="1">
      <c r="A90" s="16">
        <f>SUBTOTAL(103,$B$86:B90)</f>
        <v>0</v>
      </c>
      <c r="B90" s="17" t="s">
        <v>120</v>
      </c>
      <c r="C90" s="18">
        <v>1</v>
      </c>
      <c r="D90" s="18">
        <v>140431</v>
      </c>
      <c r="E90" s="18" t="s">
        <v>27</v>
      </c>
      <c r="F90" s="18"/>
      <c r="G90" s="18">
        <v>2017</v>
      </c>
      <c r="H90" s="18"/>
      <c r="I90" s="27" t="e">
        <f>#REF!+成品油（第五批）!#REF!</f>
        <v>#REF!</v>
      </c>
      <c r="J90" s="27" t="e">
        <f>#REF!</f>
        <v>#REF!</v>
      </c>
      <c r="K90" s="27" t="e">
        <f>#REF!</f>
        <v>#REF!</v>
      </c>
      <c r="L90" s="27" t="e">
        <f>#REF!</f>
        <v>#REF!</v>
      </c>
      <c r="M90" s="27" t="e">
        <f>#REF!+#REF!</f>
        <v>#REF!</v>
      </c>
      <c r="N90" s="27" t="e">
        <f t="shared" si="13"/>
        <v>#REF!</v>
      </c>
      <c r="O90" s="27" t="e">
        <f t="shared" si="14"/>
        <v>#REF!</v>
      </c>
      <c r="P90" s="27" t="e">
        <f>#REF!+#REF!</f>
        <v>#REF!</v>
      </c>
      <c r="Q90" s="27" t="e">
        <f t="shared" si="15"/>
        <v>#REF!</v>
      </c>
      <c r="R90" s="27"/>
      <c r="S90" s="30"/>
      <c r="T90" s="29"/>
    </row>
    <row r="91" spans="1:20" ht="34.5" customHeight="1" hidden="1" outlineLevel="1">
      <c r="A91" s="16">
        <f>SUBTOTAL(103,$B$86:B91)</f>
        <v>0</v>
      </c>
      <c r="B91" s="17" t="s">
        <v>121</v>
      </c>
      <c r="C91" s="18"/>
      <c r="D91" s="18"/>
      <c r="E91" s="18"/>
      <c r="F91" s="18"/>
      <c r="G91" s="18"/>
      <c r="H91" s="18"/>
      <c r="I91" s="27" t="e">
        <f>#REF!+成品油（第五批）!#REF!</f>
        <v>#REF!</v>
      </c>
      <c r="J91" s="27" t="e">
        <f>#REF!</f>
        <v>#REF!</v>
      </c>
      <c r="K91" s="27" t="e">
        <f>#REF!</f>
        <v>#REF!</v>
      </c>
      <c r="L91" s="27" t="e">
        <f>#REF!</f>
        <v>#REF!</v>
      </c>
      <c r="M91" s="27" t="e">
        <f>#REF!+#REF!</f>
        <v>#REF!</v>
      </c>
      <c r="N91" s="27" t="e">
        <f t="shared" si="13"/>
        <v>#REF!</v>
      </c>
      <c r="O91" s="27" t="e">
        <f t="shared" si="14"/>
        <v>#REF!</v>
      </c>
      <c r="P91" s="27" t="e">
        <f>#REF!+#REF!</f>
        <v>#REF!</v>
      </c>
      <c r="Q91" s="27" t="e">
        <f t="shared" si="15"/>
        <v>#REF!</v>
      </c>
      <c r="R91" s="27"/>
      <c r="S91" s="30"/>
      <c r="T91" s="29"/>
    </row>
    <row r="92" spans="1:20" ht="34.5" customHeight="1" hidden="1" outlineLevel="1">
      <c r="A92" s="16">
        <f>SUBTOTAL(103,$B$86:B92)</f>
        <v>0</v>
      </c>
      <c r="B92" s="17" t="s">
        <v>122</v>
      </c>
      <c r="C92" s="18">
        <v>1</v>
      </c>
      <c r="D92" s="18">
        <v>140421</v>
      </c>
      <c r="E92" s="18" t="s">
        <v>29</v>
      </c>
      <c r="F92" s="18"/>
      <c r="G92" s="18"/>
      <c r="H92" s="18"/>
      <c r="I92" s="27" t="e">
        <f>#REF!+成品油（第五批）!#REF!</f>
        <v>#REF!</v>
      </c>
      <c r="J92" s="27" t="e">
        <f>#REF!</f>
        <v>#REF!</v>
      </c>
      <c r="K92" s="27" t="e">
        <f>#REF!</f>
        <v>#REF!</v>
      </c>
      <c r="L92" s="27" t="e">
        <f>#REF!</f>
        <v>#REF!</v>
      </c>
      <c r="M92" s="27" t="e">
        <f>#REF!+#REF!</f>
        <v>#REF!</v>
      </c>
      <c r="N92" s="27" t="e">
        <f t="shared" si="13"/>
        <v>#REF!</v>
      </c>
      <c r="O92" s="27" t="e">
        <f t="shared" si="14"/>
        <v>#REF!</v>
      </c>
      <c r="P92" s="27" t="e">
        <f>#REF!+#REF!</f>
        <v>#REF!</v>
      </c>
      <c r="Q92" s="27" t="e">
        <f t="shared" si="15"/>
        <v>#REF!</v>
      </c>
      <c r="R92" s="27"/>
      <c r="S92" s="30"/>
      <c r="T92" s="29"/>
    </row>
    <row r="93" spans="1:20" ht="34.5" customHeight="1" hidden="1" outlineLevel="1">
      <c r="A93" s="16">
        <f>SUBTOTAL(103,$B$86:B93)</f>
        <v>0</v>
      </c>
      <c r="B93" s="17" t="s">
        <v>123</v>
      </c>
      <c r="C93" s="18">
        <v>1</v>
      </c>
      <c r="D93" s="18">
        <v>140423</v>
      </c>
      <c r="E93" s="18" t="s">
        <v>29</v>
      </c>
      <c r="F93" s="18"/>
      <c r="G93" s="18"/>
      <c r="H93" s="18">
        <v>1</v>
      </c>
      <c r="I93" s="27" t="e">
        <f>#REF!+成品油（第五批）!#REF!</f>
        <v>#REF!</v>
      </c>
      <c r="J93" s="27" t="e">
        <f>#REF!</f>
        <v>#REF!</v>
      </c>
      <c r="K93" s="27" t="e">
        <f>#REF!</f>
        <v>#REF!</v>
      </c>
      <c r="L93" s="27" t="e">
        <f>#REF!</f>
        <v>#REF!</v>
      </c>
      <c r="M93" s="27" t="e">
        <f>#REF!+#REF!</f>
        <v>#REF!</v>
      </c>
      <c r="N93" s="27" t="e">
        <f t="shared" si="13"/>
        <v>#REF!</v>
      </c>
      <c r="O93" s="27" t="e">
        <f t="shared" si="14"/>
        <v>#REF!</v>
      </c>
      <c r="P93" s="27" t="e">
        <f>#REF!+#REF!</f>
        <v>#REF!</v>
      </c>
      <c r="Q93" s="27" t="e">
        <f t="shared" si="15"/>
        <v>#REF!</v>
      </c>
      <c r="R93" s="27"/>
      <c r="S93" s="30"/>
      <c r="T93" s="29"/>
    </row>
    <row r="94" spans="1:20" ht="34.5" customHeight="1" hidden="1" outlineLevel="1">
      <c r="A94" s="16">
        <f>SUBTOTAL(103,$B$86:B94)</f>
        <v>0</v>
      </c>
      <c r="B94" s="17" t="s">
        <v>124</v>
      </c>
      <c r="C94" s="18">
        <v>1</v>
      </c>
      <c r="D94" s="18">
        <v>140424</v>
      </c>
      <c r="E94" s="18" t="s">
        <v>29</v>
      </c>
      <c r="F94" s="18"/>
      <c r="G94" s="18"/>
      <c r="H94" s="18"/>
      <c r="I94" s="27" t="e">
        <f>#REF!+成品油（第五批）!#REF!</f>
        <v>#REF!</v>
      </c>
      <c r="J94" s="27" t="e">
        <f>#REF!</f>
        <v>#REF!</v>
      </c>
      <c r="K94" s="27" t="e">
        <f>#REF!</f>
        <v>#REF!</v>
      </c>
      <c r="L94" s="27" t="e">
        <f>#REF!</f>
        <v>#REF!</v>
      </c>
      <c r="M94" s="27" t="e">
        <f>#REF!+#REF!</f>
        <v>#REF!</v>
      </c>
      <c r="N94" s="27" t="e">
        <f t="shared" si="13"/>
        <v>#REF!</v>
      </c>
      <c r="O94" s="27" t="e">
        <f t="shared" si="14"/>
        <v>#REF!</v>
      </c>
      <c r="P94" s="27" t="e">
        <f>#REF!+#REF!</f>
        <v>#REF!</v>
      </c>
      <c r="Q94" s="27" t="e">
        <f t="shared" si="15"/>
        <v>#REF!</v>
      </c>
      <c r="R94" s="27"/>
      <c r="S94" s="30"/>
      <c r="T94" s="29"/>
    </row>
    <row r="95" spans="1:20" ht="34.5" customHeight="1" hidden="1" outlineLevel="1">
      <c r="A95" s="16">
        <f>SUBTOTAL(103,$B$86:B95)</f>
        <v>0</v>
      </c>
      <c r="B95" s="17" t="s">
        <v>125</v>
      </c>
      <c r="C95" s="18">
        <v>1</v>
      </c>
      <c r="D95" s="18">
        <v>140426</v>
      </c>
      <c r="E95" s="18" t="s">
        <v>29</v>
      </c>
      <c r="F95" s="18"/>
      <c r="G95" s="18"/>
      <c r="H95" s="18"/>
      <c r="I95" s="27" t="e">
        <f>#REF!+成品油（第五批）!#REF!</f>
        <v>#REF!</v>
      </c>
      <c r="J95" s="27" t="e">
        <f>#REF!</f>
        <v>#REF!</v>
      </c>
      <c r="K95" s="27" t="e">
        <f>#REF!</f>
        <v>#REF!</v>
      </c>
      <c r="L95" s="27" t="e">
        <f>#REF!</f>
        <v>#REF!</v>
      </c>
      <c r="M95" s="27" t="e">
        <f>#REF!+#REF!</f>
        <v>#REF!</v>
      </c>
      <c r="N95" s="27" t="e">
        <f t="shared" si="13"/>
        <v>#REF!</v>
      </c>
      <c r="O95" s="27" t="e">
        <f t="shared" si="14"/>
        <v>#REF!</v>
      </c>
      <c r="P95" s="27" t="e">
        <f>#REF!+#REF!</f>
        <v>#REF!</v>
      </c>
      <c r="Q95" s="27" t="e">
        <f t="shared" si="15"/>
        <v>#REF!</v>
      </c>
      <c r="R95" s="27"/>
      <c r="S95" s="30"/>
      <c r="T95" s="29"/>
    </row>
    <row r="96" spans="1:20" ht="34.5" customHeight="1" hidden="1" outlineLevel="1">
      <c r="A96" s="16">
        <f>SUBTOTAL(103,$B$86:B96)</f>
        <v>0</v>
      </c>
      <c r="B96" s="17" t="s">
        <v>126</v>
      </c>
      <c r="C96" s="18">
        <v>1</v>
      </c>
      <c r="D96" s="18">
        <v>140428</v>
      </c>
      <c r="E96" s="18" t="s">
        <v>29</v>
      </c>
      <c r="F96" s="18"/>
      <c r="G96" s="18"/>
      <c r="H96" s="18"/>
      <c r="I96" s="27" t="e">
        <f>#REF!+成品油（第五批）!#REF!</f>
        <v>#REF!</v>
      </c>
      <c r="J96" s="27" t="e">
        <f>#REF!</f>
        <v>#REF!</v>
      </c>
      <c r="K96" s="27" t="e">
        <f>#REF!</f>
        <v>#REF!</v>
      </c>
      <c r="L96" s="27" t="e">
        <f>#REF!</f>
        <v>#REF!</v>
      </c>
      <c r="M96" s="27" t="e">
        <f>#REF!+#REF!</f>
        <v>#REF!</v>
      </c>
      <c r="N96" s="27" t="e">
        <f t="shared" si="13"/>
        <v>#REF!</v>
      </c>
      <c r="O96" s="27" t="e">
        <f t="shared" si="14"/>
        <v>#REF!</v>
      </c>
      <c r="P96" s="27" t="e">
        <f>#REF!+#REF!</f>
        <v>#REF!</v>
      </c>
      <c r="Q96" s="27" t="e">
        <f t="shared" si="15"/>
        <v>#REF!</v>
      </c>
      <c r="R96" s="27"/>
      <c r="S96" s="30"/>
      <c r="T96" s="29"/>
    </row>
    <row r="97" spans="1:20" ht="34.5" customHeight="1" hidden="1" outlineLevel="1">
      <c r="A97" s="16">
        <f>SUBTOTAL(103,$B$86:B97)</f>
        <v>0</v>
      </c>
      <c r="B97" s="17" t="s">
        <v>127</v>
      </c>
      <c r="C97" s="18">
        <v>1</v>
      </c>
      <c r="D97" s="18">
        <v>140481</v>
      </c>
      <c r="E97" s="18" t="s">
        <v>29</v>
      </c>
      <c r="F97" s="18"/>
      <c r="G97" s="18"/>
      <c r="H97" s="18"/>
      <c r="I97" s="27" t="e">
        <f>#REF!+成品油（第五批）!#REF!</f>
        <v>#REF!</v>
      </c>
      <c r="J97" s="27" t="e">
        <f>#REF!</f>
        <v>#REF!</v>
      </c>
      <c r="K97" s="27" t="e">
        <f>#REF!</f>
        <v>#REF!</v>
      </c>
      <c r="L97" s="27" t="e">
        <f>#REF!</f>
        <v>#REF!</v>
      </c>
      <c r="M97" s="27" t="e">
        <f>#REF!+#REF!</f>
        <v>#REF!</v>
      </c>
      <c r="N97" s="27" t="e">
        <f t="shared" si="13"/>
        <v>#REF!</v>
      </c>
      <c r="O97" s="27" t="e">
        <f t="shared" si="14"/>
        <v>#REF!</v>
      </c>
      <c r="P97" s="27" t="e">
        <f>#REF!+#REF!</f>
        <v>#REF!</v>
      </c>
      <c r="Q97" s="27" t="e">
        <f t="shared" si="15"/>
        <v>#REF!</v>
      </c>
      <c r="R97" s="27"/>
      <c r="S97" s="30"/>
      <c r="T97" s="29"/>
    </row>
    <row r="98" spans="1:20" ht="34.5" customHeight="1" collapsed="1">
      <c r="A98" s="19" t="s">
        <v>128</v>
      </c>
      <c r="B98" s="15" t="s">
        <v>129</v>
      </c>
      <c r="C98" s="18">
        <v>2</v>
      </c>
      <c r="D98" s="18">
        <v>140500</v>
      </c>
      <c r="E98" s="18"/>
      <c r="F98" s="18"/>
      <c r="G98" s="18"/>
      <c r="H98" s="18"/>
      <c r="I98" s="26" t="e">
        <f aca="true" t="shared" si="18" ref="I98:R98">SUBTOTAL(9,I99:I104)</f>
        <v>#REF!</v>
      </c>
      <c r="J98" s="26" t="e">
        <f t="shared" si="18"/>
        <v>#REF!</v>
      </c>
      <c r="K98" s="26" t="e">
        <f t="shared" si="18"/>
        <v>#REF!</v>
      </c>
      <c r="L98" s="26" t="e">
        <f t="shared" si="18"/>
        <v>#REF!</v>
      </c>
      <c r="M98" s="26" t="e">
        <f t="shared" si="18"/>
        <v>#REF!</v>
      </c>
      <c r="N98" s="26" t="e">
        <f t="shared" si="18"/>
        <v>#REF!</v>
      </c>
      <c r="O98" s="26" t="e">
        <f t="shared" si="18"/>
        <v>#REF!</v>
      </c>
      <c r="P98" s="26" t="e">
        <f t="shared" si="18"/>
        <v>#REF!</v>
      </c>
      <c r="Q98" s="26" t="e">
        <f t="shared" si="18"/>
        <v>#REF!</v>
      </c>
      <c r="R98" s="26">
        <f t="shared" si="18"/>
        <v>0</v>
      </c>
      <c r="S98" s="30"/>
      <c r="T98" s="29"/>
    </row>
    <row r="99" spans="1:20" ht="34.5" customHeight="1" hidden="1" outlineLevel="1">
      <c r="A99" s="16">
        <f>SUBTOTAL(103,$B$99:B99)</f>
        <v>0</v>
      </c>
      <c r="B99" s="17" t="s">
        <v>130</v>
      </c>
      <c r="C99" s="18">
        <v>1</v>
      </c>
      <c r="D99" s="18">
        <v>140521</v>
      </c>
      <c r="E99" s="18" t="s">
        <v>27</v>
      </c>
      <c r="F99" s="18"/>
      <c r="G99" s="18">
        <v>2017</v>
      </c>
      <c r="H99" s="18"/>
      <c r="I99" s="27" t="e">
        <f>#REF!+成品油（第五批）!#REF!</f>
        <v>#REF!</v>
      </c>
      <c r="J99" s="27" t="e">
        <f>#REF!</f>
        <v>#REF!</v>
      </c>
      <c r="K99" s="27" t="e">
        <f>#REF!</f>
        <v>#REF!</v>
      </c>
      <c r="L99" s="27" t="e">
        <f>#REF!</f>
        <v>#REF!</v>
      </c>
      <c r="M99" s="27" t="e">
        <f>#REF!+#REF!</f>
        <v>#REF!</v>
      </c>
      <c r="N99" s="27" t="e">
        <f t="shared" si="13"/>
        <v>#REF!</v>
      </c>
      <c r="O99" s="27" t="e">
        <f t="shared" si="14"/>
        <v>#REF!</v>
      </c>
      <c r="P99" s="27" t="e">
        <f>#REF!+#REF!</f>
        <v>#REF!</v>
      </c>
      <c r="Q99" s="27" t="e">
        <f t="shared" si="15"/>
        <v>#REF!</v>
      </c>
      <c r="R99" s="27"/>
      <c r="S99" s="30"/>
      <c r="T99" s="29"/>
    </row>
    <row r="100" spans="1:20" ht="34.5" customHeight="1" hidden="1" outlineLevel="1">
      <c r="A100" s="16">
        <f>SUBTOTAL(103,$B$99:B100)</f>
        <v>0</v>
      </c>
      <c r="B100" s="17" t="s">
        <v>131</v>
      </c>
      <c r="C100" s="18">
        <v>1</v>
      </c>
      <c r="D100" s="18">
        <v>140524</v>
      </c>
      <c r="E100" s="18" t="s">
        <v>27</v>
      </c>
      <c r="F100" s="18"/>
      <c r="G100" s="18">
        <v>2017</v>
      </c>
      <c r="H100" s="18"/>
      <c r="I100" s="27" t="e">
        <f>#REF!+成品油（第五批）!#REF!</f>
        <v>#REF!</v>
      </c>
      <c r="J100" s="27" t="e">
        <f>#REF!</f>
        <v>#REF!</v>
      </c>
      <c r="K100" s="27" t="e">
        <f>#REF!</f>
        <v>#REF!</v>
      </c>
      <c r="L100" s="27" t="e">
        <f>#REF!</f>
        <v>#REF!</v>
      </c>
      <c r="M100" s="27" t="e">
        <f>#REF!+#REF!</f>
        <v>#REF!</v>
      </c>
      <c r="N100" s="27" t="e">
        <f t="shared" si="13"/>
        <v>#REF!</v>
      </c>
      <c r="O100" s="27" t="e">
        <f t="shared" si="14"/>
        <v>#REF!</v>
      </c>
      <c r="P100" s="27" t="e">
        <f>#REF!+#REF!</f>
        <v>#REF!</v>
      </c>
      <c r="Q100" s="27" t="e">
        <f t="shared" si="15"/>
        <v>#REF!</v>
      </c>
      <c r="R100" s="27"/>
      <c r="S100" s="30"/>
      <c r="T100" s="29"/>
    </row>
    <row r="101" spans="1:20" ht="34.5" customHeight="1" hidden="1" outlineLevel="1">
      <c r="A101" s="16">
        <f>SUBTOTAL(103,$B$99:B101)</f>
        <v>0</v>
      </c>
      <c r="B101" s="17" t="s">
        <v>109</v>
      </c>
      <c r="C101" s="18">
        <v>1</v>
      </c>
      <c r="D101" s="18">
        <v>140502</v>
      </c>
      <c r="E101" s="18" t="s">
        <v>29</v>
      </c>
      <c r="F101" s="18"/>
      <c r="G101" s="18"/>
      <c r="H101" s="18"/>
      <c r="I101" s="27" t="e">
        <f>#REF!+成品油（第五批）!#REF!</f>
        <v>#REF!</v>
      </c>
      <c r="J101" s="27" t="e">
        <f>#REF!</f>
        <v>#REF!</v>
      </c>
      <c r="K101" s="27" t="e">
        <f>#REF!</f>
        <v>#REF!</v>
      </c>
      <c r="L101" s="27" t="e">
        <f>#REF!</f>
        <v>#REF!</v>
      </c>
      <c r="M101" s="27" t="e">
        <f>#REF!+#REF!</f>
        <v>#REF!</v>
      </c>
      <c r="N101" s="27" t="e">
        <f t="shared" si="13"/>
        <v>#REF!</v>
      </c>
      <c r="O101" s="27" t="e">
        <f t="shared" si="14"/>
        <v>#REF!</v>
      </c>
      <c r="P101" s="27" t="e">
        <f>#REF!+#REF!</f>
        <v>#REF!</v>
      </c>
      <c r="Q101" s="27" t="e">
        <f t="shared" si="15"/>
        <v>#REF!</v>
      </c>
      <c r="R101" s="27"/>
      <c r="S101" s="30"/>
      <c r="T101" s="29"/>
    </row>
    <row r="102" spans="1:20" ht="34.5" customHeight="1" hidden="1" outlineLevel="1">
      <c r="A102" s="16">
        <f>SUBTOTAL(103,$B$99:B102)</f>
        <v>0</v>
      </c>
      <c r="B102" s="17" t="s">
        <v>132</v>
      </c>
      <c r="C102" s="18">
        <v>1</v>
      </c>
      <c r="D102" s="18">
        <v>140522</v>
      </c>
      <c r="E102" s="18" t="s">
        <v>29</v>
      </c>
      <c r="F102" s="18"/>
      <c r="G102" s="18"/>
      <c r="H102" s="18"/>
      <c r="I102" s="27" t="e">
        <f>#REF!+成品油（第五批）!#REF!</f>
        <v>#REF!</v>
      </c>
      <c r="J102" s="27" t="e">
        <f>#REF!</f>
        <v>#REF!</v>
      </c>
      <c r="K102" s="27" t="e">
        <f>#REF!</f>
        <v>#REF!</v>
      </c>
      <c r="L102" s="27" t="e">
        <f>#REF!</f>
        <v>#REF!</v>
      </c>
      <c r="M102" s="27" t="e">
        <f>#REF!+#REF!</f>
        <v>#REF!</v>
      </c>
      <c r="N102" s="27" t="e">
        <f t="shared" si="13"/>
        <v>#REF!</v>
      </c>
      <c r="O102" s="27" t="e">
        <f t="shared" si="14"/>
        <v>#REF!</v>
      </c>
      <c r="P102" s="27" t="e">
        <f>#REF!+#REF!</f>
        <v>#REF!</v>
      </c>
      <c r="Q102" s="27" t="e">
        <f t="shared" si="15"/>
        <v>#REF!</v>
      </c>
      <c r="R102" s="27"/>
      <c r="S102" s="30"/>
      <c r="T102" s="29"/>
    </row>
    <row r="103" spans="1:20" ht="34.5" customHeight="1" hidden="1" outlineLevel="1">
      <c r="A103" s="16">
        <f>SUBTOTAL(103,$B$99:B103)</f>
        <v>0</v>
      </c>
      <c r="B103" s="17" t="s">
        <v>133</v>
      </c>
      <c r="C103" s="18">
        <v>1</v>
      </c>
      <c r="D103" s="18">
        <v>140525</v>
      </c>
      <c r="E103" s="18" t="s">
        <v>29</v>
      </c>
      <c r="F103" s="18"/>
      <c r="G103" s="18"/>
      <c r="H103" s="18"/>
      <c r="I103" s="27" t="e">
        <f>#REF!+成品油（第五批）!#REF!</f>
        <v>#REF!</v>
      </c>
      <c r="J103" s="27" t="e">
        <f>#REF!</f>
        <v>#REF!</v>
      </c>
      <c r="K103" s="27" t="e">
        <f>#REF!</f>
        <v>#REF!</v>
      </c>
      <c r="L103" s="27" t="e">
        <f>#REF!</f>
        <v>#REF!</v>
      </c>
      <c r="M103" s="27" t="e">
        <f>#REF!+#REF!</f>
        <v>#REF!</v>
      </c>
      <c r="N103" s="27" t="e">
        <f t="shared" si="13"/>
        <v>#REF!</v>
      </c>
      <c r="O103" s="27" t="e">
        <f t="shared" si="14"/>
        <v>#REF!</v>
      </c>
      <c r="P103" s="27" t="e">
        <f>#REF!+#REF!</f>
        <v>#REF!</v>
      </c>
      <c r="Q103" s="27" t="e">
        <f t="shared" si="15"/>
        <v>#REF!</v>
      </c>
      <c r="R103" s="27"/>
      <c r="S103" s="30"/>
      <c r="T103" s="29"/>
    </row>
    <row r="104" spans="1:20" ht="34.5" customHeight="1" hidden="1" outlineLevel="1">
      <c r="A104" s="16">
        <f>SUBTOTAL(103,$B$99:B104)</f>
        <v>0</v>
      </c>
      <c r="B104" s="17" t="s">
        <v>134</v>
      </c>
      <c r="C104" s="18">
        <v>1</v>
      </c>
      <c r="D104" s="18">
        <v>140581</v>
      </c>
      <c r="E104" s="18" t="s">
        <v>29</v>
      </c>
      <c r="F104" s="18"/>
      <c r="G104" s="18"/>
      <c r="H104" s="18"/>
      <c r="I104" s="27" t="e">
        <f>#REF!+成品油（第五批）!#REF!</f>
        <v>#REF!</v>
      </c>
      <c r="J104" s="27" t="e">
        <f>#REF!</f>
        <v>#REF!</v>
      </c>
      <c r="K104" s="27" t="e">
        <f>#REF!</f>
        <v>#REF!</v>
      </c>
      <c r="L104" s="27" t="e">
        <f>#REF!</f>
        <v>#REF!</v>
      </c>
      <c r="M104" s="27" t="e">
        <f>#REF!+#REF!</f>
        <v>#REF!</v>
      </c>
      <c r="N104" s="27" t="e">
        <f t="shared" si="13"/>
        <v>#REF!</v>
      </c>
      <c r="O104" s="27" t="e">
        <f t="shared" si="14"/>
        <v>#REF!</v>
      </c>
      <c r="P104" s="27" t="e">
        <f>#REF!+#REF!</f>
        <v>#REF!</v>
      </c>
      <c r="Q104" s="27" t="e">
        <f t="shared" si="15"/>
        <v>#REF!</v>
      </c>
      <c r="R104" s="27"/>
      <c r="S104" s="30"/>
      <c r="T104" s="29"/>
    </row>
    <row r="105" spans="1:20" ht="34.5" customHeight="1" collapsed="1">
      <c r="A105" s="19" t="s">
        <v>135</v>
      </c>
      <c r="B105" s="15" t="s">
        <v>136</v>
      </c>
      <c r="C105" s="18">
        <v>2</v>
      </c>
      <c r="D105" s="18">
        <v>141000</v>
      </c>
      <c r="E105" s="18"/>
      <c r="F105" s="18"/>
      <c r="G105" s="18"/>
      <c r="H105" s="18"/>
      <c r="I105" s="26" t="e">
        <f aca="true" t="shared" si="19" ref="I105:R105">SUBTOTAL(9,I106:I122)</f>
        <v>#REF!</v>
      </c>
      <c r="J105" s="26" t="e">
        <f t="shared" si="19"/>
        <v>#REF!</v>
      </c>
      <c r="K105" s="26" t="e">
        <f t="shared" si="19"/>
        <v>#REF!</v>
      </c>
      <c r="L105" s="26" t="e">
        <f t="shared" si="19"/>
        <v>#REF!</v>
      </c>
      <c r="M105" s="26" t="e">
        <f t="shared" si="19"/>
        <v>#REF!</v>
      </c>
      <c r="N105" s="26" t="e">
        <f t="shared" si="19"/>
        <v>#REF!</v>
      </c>
      <c r="O105" s="26" t="e">
        <f t="shared" si="19"/>
        <v>#REF!</v>
      </c>
      <c r="P105" s="26" t="e">
        <f t="shared" si="19"/>
        <v>#REF!</v>
      </c>
      <c r="Q105" s="26" t="e">
        <f t="shared" si="19"/>
        <v>#REF!</v>
      </c>
      <c r="R105" s="26" t="e">
        <f t="shared" si="19"/>
        <v>#REF!</v>
      </c>
      <c r="S105" s="30"/>
      <c r="T105" s="29"/>
    </row>
    <row r="106" spans="1:20" ht="34.5" customHeight="1" hidden="1" outlineLevel="1">
      <c r="A106" s="16">
        <f>SUBTOTAL(103,$B$106:B106)</f>
        <v>0</v>
      </c>
      <c r="B106" s="17" t="s">
        <v>137</v>
      </c>
      <c r="C106" s="18">
        <v>1</v>
      </c>
      <c r="D106" s="18">
        <v>141028</v>
      </c>
      <c r="E106" s="18" t="s">
        <v>25</v>
      </c>
      <c r="F106" s="18"/>
      <c r="G106" s="18">
        <v>2017</v>
      </c>
      <c r="H106" s="18"/>
      <c r="I106" s="27" t="e">
        <f>#REF!+成品油（第五批）!#REF!</f>
        <v>#REF!</v>
      </c>
      <c r="J106" s="27" t="e">
        <f>#REF!</f>
        <v>#REF!</v>
      </c>
      <c r="K106" s="27" t="e">
        <f>#REF!</f>
        <v>#REF!</v>
      </c>
      <c r="L106" s="27" t="e">
        <f>#REF!</f>
        <v>#REF!</v>
      </c>
      <c r="M106" s="27" t="e">
        <f>#REF!+#REF!</f>
        <v>#REF!</v>
      </c>
      <c r="N106" s="27" t="e">
        <f aca="true" t="shared" si="20" ref="N106:N136">IF(F106=1,M106*0.4,M106*0.25)</f>
        <v>#REF!</v>
      </c>
      <c r="O106" s="27" t="e">
        <f aca="true" t="shared" si="21" ref="O106:O136">P106+Q106</f>
        <v>#REF!</v>
      </c>
      <c r="P106" s="27" t="e">
        <f>#REF!+#REF!-1824</f>
        <v>#REF!</v>
      </c>
      <c r="Q106" s="27" t="e">
        <f aca="true" t="shared" si="22" ref="Q106:Q136">N106-P106</f>
        <v>#REF!</v>
      </c>
      <c r="R106" s="27"/>
      <c r="S106" s="30"/>
      <c r="T106" s="29"/>
    </row>
    <row r="107" spans="1:20" ht="34.5" customHeight="1" hidden="1" outlineLevel="1">
      <c r="A107" s="16">
        <f>SUBTOTAL(103,$B$106:B107)</f>
        <v>0</v>
      </c>
      <c r="B107" s="17" t="s">
        <v>138</v>
      </c>
      <c r="C107" s="18">
        <v>1</v>
      </c>
      <c r="D107" s="18">
        <v>141030</v>
      </c>
      <c r="E107" s="18" t="s">
        <v>25</v>
      </c>
      <c r="F107" s="18">
        <v>1</v>
      </c>
      <c r="G107" s="18">
        <v>2019</v>
      </c>
      <c r="H107" s="18"/>
      <c r="I107" s="27" t="e">
        <f>#REF!+成品油（第五批）!#REF!</f>
        <v>#REF!</v>
      </c>
      <c r="J107" s="27" t="e">
        <f>#REF!</f>
        <v>#REF!</v>
      </c>
      <c r="K107" s="27" t="e">
        <f>#REF!</f>
        <v>#REF!</v>
      </c>
      <c r="L107" s="27" t="e">
        <f>#REF!</f>
        <v>#REF!</v>
      </c>
      <c r="M107" s="27" t="e">
        <f>#REF!+#REF!</f>
        <v>#REF!</v>
      </c>
      <c r="N107" s="27" t="e">
        <f t="shared" si="20"/>
        <v>#REF!</v>
      </c>
      <c r="O107" s="27" t="e">
        <f t="shared" si="21"/>
        <v>#REF!</v>
      </c>
      <c r="P107" s="27" t="e">
        <f>#REF!+#REF!</f>
        <v>#REF!</v>
      </c>
      <c r="Q107" s="27">
        <v>0</v>
      </c>
      <c r="R107" s="27" t="e">
        <f>P107-N107</f>
        <v>#REF!</v>
      </c>
      <c r="S107" s="30"/>
      <c r="T107" s="29"/>
    </row>
    <row r="108" spans="1:20" ht="34.5" customHeight="1" hidden="1" outlineLevel="1">
      <c r="A108" s="16">
        <f>SUBTOTAL(103,$B$106:B108)</f>
        <v>0</v>
      </c>
      <c r="B108" s="17" t="s">
        <v>139</v>
      </c>
      <c r="C108" s="18">
        <v>1</v>
      </c>
      <c r="D108" s="18">
        <v>141031</v>
      </c>
      <c r="E108" s="18" t="s">
        <v>25</v>
      </c>
      <c r="F108" s="18"/>
      <c r="G108" s="18">
        <v>2018</v>
      </c>
      <c r="H108" s="18"/>
      <c r="I108" s="27" t="e">
        <f>#REF!+成品油（第五批）!#REF!</f>
        <v>#REF!</v>
      </c>
      <c r="J108" s="27" t="e">
        <f>#REF!</f>
        <v>#REF!</v>
      </c>
      <c r="K108" s="27" t="e">
        <f>#REF!</f>
        <v>#REF!</v>
      </c>
      <c r="L108" s="27" t="e">
        <f>#REF!</f>
        <v>#REF!</v>
      </c>
      <c r="M108" s="27" t="e">
        <f>#REF!+#REF!</f>
        <v>#REF!</v>
      </c>
      <c r="N108" s="27" t="e">
        <f t="shared" si="20"/>
        <v>#REF!</v>
      </c>
      <c r="O108" s="27" t="e">
        <f t="shared" si="21"/>
        <v>#REF!</v>
      </c>
      <c r="P108" s="27" t="e">
        <f>#REF!+#REF!-1664</f>
        <v>#REF!</v>
      </c>
      <c r="Q108" s="27" t="e">
        <f t="shared" si="22"/>
        <v>#REF!</v>
      </c>
      <c r="R108" s="27"/>
      <c r="S108" s="31"/>
      <c r="T108" s="29"/>
    </row>
    <row r="109" spans="1:20" ht="34.5" customHeight="1" hidden="1" outlineLevel="1">
      <c r="A109" s="16">
        <f>SUBTOTAL(103,$B$106:B109)</f>
        <v>0</v>
      </c>
      <c r="B109" s="17" t="s">
        <v>140</v>
      </c>
      <c r="C109" s="18">
        <v>1</v>
      </c>
      <c r="D109" s="18">
        <v>141032</v>
      </c>
      <c r="E109" s="18" t="s">
        <v>25</v>
      </c>
      <c r="F109" s="18">
        <v>1</v>
      </c>
      <c r="G109" s="18">
        <v>2019</v>
      </c>
      <c r="H109" s="18"/>
      <c r="I109" s="27" t="e">
        <f>#REF!+成品油（第五批）!#REF!</f>
        <v>#REF!</v>
      </c>
      <c r="J109" s="27" t="e">
        <f>#REF!</f>
        <v>#REF!</v>
      </c>
      <c r="K109" s="27" t="e">
        <f>#REF!</f>
        <v>#REF!</v>
      </c>
      <c r="L109" s="27" t="e">
        <f>#REF!</f>
        <v>#REF!</v>
      </c>
      <c r="M109" s="27" t="e">
        <f>#REF!+#REF!</f>
        <v>#REF!</v>
      </c>
      <c r="N109" s="27" t="e">
        <f t="shared" si="20"/>
        <v>#REF!</v>
      </c>
      <c r="O109" s="27" t="e">
        <f t="shared" si="21"/>
        <v>#REF!</v>
      </c>
      <c r="P109" s="27" t="e">
        <f>#REF!+#REF!</f>
        <v>#REF!</v>
      </c>
      <c r="Q109" s="27" t="e">
        <f t="shared" si="22"/>
        <v>#REF!</v>
      </c>
      <c r="R109" s="27"/>
      <c r="S109" s="30"/>
      <c r="T109" s="29"/>
    </row>
    <row r="110" spans="1:20" ht="34.5" customHeight="1" hidden="1" outlineLevel="1">
      <c r="A110" s="16">
        <f>SUBTOTAL(103,$B$106:B110)</f>
        <v>0</v>
      </c>
      <c r="B110" s="17" t="s">
        <v>141</v>
      </c>
      <c r="C110" s="18">
        <v>1</v>
      </c>
      <c r="D110" s="18">
        <v>141034</v>
      </c>
      <c r="E110" s="18" t="s">
        <v>25</v>
      </c>
      <c r="F110" s="18"/>
      <c r="G110" s="18">
        <v>2019</v>
      </c>
      <c r="H110" s="18"/>
      <c r="I110" s="27" t="e">
        <f>#REF!+成品油（第五批）!#REF!</f>
        <v>#REF!</v>
      </c>
      <c r="J110" s="27" t="e">
        <f>#REF!</f>
        <v>#REF!</v>
      </c>
      <c r="K110" s="27" t="e">
        <f>#REF!</f>
        <v>#REF!</v>
      </c>
      <c r="L110" s="27" t="e">
        <f>#REF!</f>
        <v>#REF!</v>
      </c>
      <c r="M110" s="27" t="e">
        <f>#REF!+#REF!</f>
        <v>#REF!</v>
      </c>
      <c r="N110" s="27" t="e">
        <f t="shared" si="20"/>
        <v>#REF!</v>
      </c>
      <c r="O110" s="27" t="e">
        <f t="shared" si="21"/>
        <v>#REF!</v>
      </c>
      <c r="P110" s="27" t="e">
        <f>#REF!+#REF!</f>
        <v>#REF!</v>
      </c>
      <c r="Q110" s="27">
        <v>0</v>
      </c>
      <c r="R110" s="27" t="e">
        <f>P110-N110</f>
        <v>#REF!</v>
      </c>
      <c r="S110" s="30"/>
      <c r="T110" s="29"/>
    </row>
    <row r="111" spans="1:20" ht="34.5" customHeight="1" hidden="1" outlineLevel="1">
      <c r="A111" s="16">
        <f>SUBTOTAL(103,$B$106:B111)</f>
        <v>0</v>
      </c>
      <c r="B111" s="17" t="s">
        <v>142</v>
      </c>
      <c r="C111" s="18">
        <v>1</v>
      </c>
      <c r="D111" s="18">
        <v>141025</v>
      </c>
      <c r="E111" s="18" t="s">
        <v>27</v>
      </c>
      <c r="F111" s="18"/>
      <c r="G111" s="18">
        <v>2018</v>
      </c>
      <c r="H111" s="18"/>
      <c r="I111" s="27" t="e">
        <f>#REF!+成品油（第五批）!#REF!</f>
        <v>#REF!</v>
      </c>
      <c r="J111" s="27" t="e">
        <f>#REF!</f>
        <v>#REF!</v>
      </c>
      <c r="K111" s="27" t="e">
        <f>#REF!</f>
        <v>#REF!</v>
      </c>
      <c r="L111" s="27" t="e">
        <f>#REF!</f>
        <v>#REF!</v>
      </c>
      <c r="M111" s="27" t="e">
        <f>#REF!+#REF!</f>
        <v>#REF!</v>
      </c>
      <c r="N111" s="27" t="e">
        <f t="shared" si="20"/>
        <v>#REF!</v>
      </c>
      <c r="O111" s="27" t="e">
        <f t="shared" si="21"/>
        <v>#REF!</v>
      </c>
      <c r="P111" s="27" t="e">
        <f>#REF!+#REF!</f>
        <v>#REF!</v>
      </c>
      <c r="Q111" s="27" t="e">
        <f t="shared" si="22"/>
        <v>#REF!</v>
      </c>
      <c r="R111" s="27"/>
      <c r="S111" s="30"/>
      <c r="T111" s="29"/>
    </row>
    <row r="112" spans="1:20" ht="34.5" customHeight="1" hidden="1" outlineLevel="1">
      <c r="A112" s="16">
        <f>SUBTOTAL(103,$B$106:B112)</f>
        <v>0</v>
      </c>
      <c r="B112" s="17" t="s">
        <v>143</v>
      </c>
      <c r="C112" s="18">
        <v>1</v>
      </c>
      <c r="D112" s="18">
        <v>141026</v>
      </c>
      <c r="E112" s="18" t="s">
        <v>27</v>
      </c>
      <c r="F112" s="18"/>
      <c r="G112" s="18">
        <v>2017</v>
      </c>
      <c r="H112" s="18"/>
      <c r="I112" s="27" t="e">
        <f>#REF!+成品油（第五批）!#REF!</f>
        <v>#REF!</v>
      </c>
      <c r="J112" s="27" t="e">
        <f>#REF!</f>
        <v>#REF!</v>
      </c>
      <c r="K112" s="27" t="e">
        <f>#REF!</f>
        <v>#REF!</v>
      </c>
      <c r="L112" s="27" t="e">
        <f>#REF!</f>
        <v>#REF!</v>
      </c>
      <c r="M112" s="27" t="e">
        <f>#REF!+#REF!</f>
        <v>#REF!</v>
      </c>
      <c r="N112" s="27" t="e">
        <f t="shared" si="20"/>
        <v>#REF!</v>
      </c>
      <c r="O112" s="27" t="e">
        <f t="shared" si="21"/>
        <v>#REF!</v>
      </c>
      <c r="P112" s="27" t="e">
        <f>#REF!+#REF!</f>
        <v>#REF!</v>
      </c>
      <c r="Q112" s="27" t="e">
        <f t="shared" si="22"/>
        <v>#REF!</v>
      </c>
      <c r="R112" s="27"/>
      <c r="S112" s="30"/>
      <c r="T112" s="29"/>
    </row>
    <row r="113" spans="1:20" ht="34.5" customHeight="1" hidden="1" outlineLevel="1">
      <c r="A113" s="16">
        <f>SUBTOTAL(103,$B$106:B113)</f>
        <v>0</v>
      </c>
      <c r="B113" s="17" t="s">
        <v>144</v>
      </c>
      <c r="C113" s="18">
        <v>1</v>
      </c>
      <c r="D113" s="18">
        <v>141027</v>
      </c>
      <c r="E113" s="18" t="s">
        <v>27</v>
      </c>
      <c r="F113" s="18"/>
      <c r="G113" s="18">
        <v>2018</v>
      </c>
      <c r="H113" s="18"/>
      <c r="I113" s="27" t="e">
        <f>#REF!+成品油（第五批）!#REF!</f>
        <v>#REF!</v>
      </c>
      <c r="J113" s="27" t="e">
        <f>#REF!</f>
        <v>#REF!</v>
      </c>
      <c r="K113" s="27" t="e">
        <f>#REF!</f>
        <v>#REF!</v>
      </c>
      <c r="L113" s="27" t="e">
        <f>#REF!</f>
        <v>#REF!</v>
      </c>
      <c r="M113" s="27" t="e">
        <f>#REF!+#REF!</f>
        <v>#REF!</v>
      </c>
      <c r="N113" s="27" t="e">
        <f t="shared" si="20"/>
        <v>#REF!</v>
      </c>
      <c r="O113" s="27" t="e">
        <f t="shared" si="21"/>
        <v>#REF!</v>
      </c>
      <c r="P113" s="27" t="e">
        <f>#REF!+#REF!</f>
        <v>#REF!</v>
      </c>
      <c r="Q113" s="27" t="e">
        <f t="shared" si="22"/>
        <v>#REF!</v>
      </c>
      <c r="R113" s="27"/>
      <c r="S113" s="30"/>
      <c r="T113" s="29"/>
    </row>
    <row r="114" spans="1:20" ht="34.5" customHeight="1" hidden="1" outlineLevel="1">
      <c r="A114" s="16">
        <f>SUBTOTAL(103,$B$106:B114)</f>
        <v>0</v>
      </c>
      <c r="B114" s="17" t="s">
        <v>145</v>
      </c>
      <c r="C114" s="18">
        <v>1</v>
      </c>
      <c r="D114" s="18">
        <v>141029</v>
      </c>
      <c r="E114" s="18" t="s">
        <v>27</v>
      </c>
      <c r="F114" s="18"/>
      <c r="G114" s="18">
        <v>2017</v>
      </c>
      <c r="H114" s="18"/>
      <c r="I114" s="27" t="e">
        <f>#REF!+成品油（第五批）!#REF!</f>
        <v>#REF!</v>
      </c>
      <c r="J114" s="27" t="e">
        <f>#REF!</f>
        <v>#REF!</v>
      </c>
      <c r="K114" s="27" t="e">
        <f>#REF!</f>
        <v>#REF!</v>
      </c>
      <c r="L114" s="27" t="e">
        <f>#REF!</f>
        <v>#REF!</v>
      </c>
      <c r="M114" s="27" t="e">
        <f>#REF!+#REF!</f>
        <v>#REF!</v>
      </c>
      <c r="N114" s="27" t="e">
        <f t="shared" si="20"/>
        <v>#REF!</v>
      </c>
      <c r="O114" s="27" t="e">
        <f t="shared" si="21"/>
        <v>#REF!</v>
      </c>
      <c r="P114" s="27" t="e">
        <f>#REF!+#REF!</f>
        <v>#REF!</v>
      </c>
      <c r="Q114" s="27" t="e">
        <f t="shared" si="22"/>
        <v>#REF!</v>
      </c>
      <c r="R114" s="27"/>
      <c r="S114" s="30"/>
      <c r="T114" s="29"/>
    </row>
    <row r="115" spans="1:20" ht="34.5" customHeight="1" hidden="1" outlineLevel="1">
      <c r="A115" s="16">
        <f>SUBTOTAL(103,$B$106:B115)</f>
        <v>0</v>
      </c>
      <c r="B115" s="17" t="s">
        <v>146</v>
      </c>
      <c r="C115" s="18">
        <v>1</v>
      </c>
      <c r="D115" s="18">
        <v>141033</v>
      </c>
      <c r="E115" s="18" t="s">
        <v>27</v>
      </c>
      <c r="F115" s="18"/>
      <c r="G115" s="18">
        <v>2018</v>
      </c>
      <c r="H115" s="18"/>
      <c r="I115" s="27" t="e">
        <f>#REF!+成品油（第五批）!#REF!</f>
        <v>#REF!</v>
      </c>
      <c r="J115" s="27" t="e">
        <f>#REF!</f>
        <v>#REF!</v>
      </c>
      <c r="K115" s="27" t="e">
        <f>#REF!</f>
        <v>#REF!</v>
      </c>
      <c r="L115" s="27" t="e">
        <f>#REF!</f>
        <v>#REF!</v>
      </c>
      <c r="M115" s="27" t="e">
        <f>#REF!+#REF!</f>
        <v>#REF!</v>
      </c>
      <c r="N115" s="27" t="e">
        <f t="shared" si="20"/>
        <v>#REF!</v>
      </c>
      <c r="O115" s="27" t="e">
        <f t="shared" si="21"/>
        <v>#REF!</v>
      </c>
      <c r="P115" s="27" t="e">
        <f>#REF!+#REF!</f>
        <v>#REF!</v>
      </c>
      <c r="Q115" s="27" t="e">
        <f t="shared" si="22"/>
        <v>#REF!</v>
      </c>
      <c r="R115" s="27"/>
      <c r="S115" s="30"/>
      <c r="T115" s="29"/>
    </row>
    <row r="116" spans="1:20" ht="34.5" customHeight="1" hidden="1" outlineLevel="1">
      <c r="A116" s="16">
        <f>SUBTOTAL(103,$B$106:B116)</f>
        <v>0</v>
      </c>
      <c r="B116" s="17" t="s">
        <v>147</v>
      </c>
      <c r="C116" s="18">
        <v>1</v>
      </c>
      <c r="D116" s="18">
        <v>141002</v>
      </c>
      <c r="E116" s="18" t="s">
        <v>29</v>
      </c>
      <c r="F116" s="18"/>
      <c r="G116" s="18"/>
      <c r="H116" s="18"/>
      <c r="I116" s="27" t="e">
        <f>#REF!+成品油（第五批）!#REF!</f>
        <v>#REF!</v>
      </c>
      <c r="J116" s="27" t="e">
        <f>#REF!</f>
        <v>#REF!</v>
      </c>
      <c r="K116" s="27" t="e">
        <f>#REF!</f>
        <v>#REF!</v>
      </c>
      <c r="L116" s="27" t="e">
        <f>#REF!</f>
        <v>#REF!</v>
      </c>
      <c r="M116" s="27" t="e">
        <f>#REF!+#REF!</f>
        <v>#REF!</v>
      </c>
      <c r="N116" s="27" t="e">
        <f t="shared" si="20"/>
        <v>#REF!</v>
      </c>
      <c r="O116" s="27" t="e">
        <f t="shared" si="21"/>
        <v>#REF!</v>
      </c>
      <c r="P116" s="27" t="e">
        <f>#REF!+#REF!</f>
        <v>#REF!</v>
      </c>
      <c r="Q116" s="27" t="e">
        <f t="shared" si="22"/>
        <v>#REF!</v>
      </c>
      <c r="R116" s="27"/>
      <c r="S116" s="30"/>
      <c r="T116" s="29"/>
    </row>
    <row r="117" spans="1:20" ht="34.5" customHeight="1" hidden="1" outlineLevel="1">
      <c r="A117" s="16">
        <f>SUBTOTAL(103,$B$106:B117)</f>
        <v>0</v>
      </c>
      <c r="B117" s="17" t="s">
        <v>148</v>
      </c>
      <c r="C117" s="18">
        <v>1</v>
      </c>
      <c r="D117" s="18">
        <v>141021</v>
      </c>
      <c r="E117" s="18" t="s">
        <v>29</v>
      </c>
      <c r="F117" s="18"/>
      <c r="G117" s="18"/>
      <c r="H117" s="18"/>
      <c r="I117" s="27" t="e">
        <f>#REF!+成品油（第五批）!#REF!</f>
        <v>#REF!</v>
      </c>
      <c r="J117" s="27" t="e">
        <f>#REF!</f>
        <v>#REF!</v>
      </c>
      <c r="K117" s="27" t="e">
        <f>#REF!</f>
        <v>#REF!</v>
      </c>
      <c r="L117" s="27" t="e">
        <f>#REF!</f>
        <v>#REF!</v>
      </c>
      <c r="M117" s="27" t="e">
        <f>#REF!+#REF!</f>
        <v>#REF!</v>
      </c>
      <c r="N117" s="27" t="e">
        <f t="shared" si="20"/>
        <v>#REF!</v>
      </c>
      <c r="O117" s="27" t="e">
        <f t="shared" si="21"/>
        <v>#REF!</v>
      </c>
      <c r="P117" s="27" t="e">
        <f>#REF!+#REF!</f>
        <v>#REF!</v>
      </c>
      <c r="Q117" s="27" t="e">
        <f t="shared" si="22"/>
        <v>#REF!</v>
      </c>
      <c r="R117" s="27"/>
      <c r="S117" s="30"/>
      <c r="T117" s="29"/>
    </row>
    <row r="118" spans="1:20" ht="34.5" customHeight="1" hidden="1" outlineLevel="1">
      <c r="A118" s="16">
        <f>SUBTOTAL(103,$B$106:B118)</f>
        <v>0</v>
      </c>
      <c r="B118" s="17" t="s">
        <v>149</v>
      </c>
      <c r="C118" s="18">
        <v>1</v>
      </c>
      <c r="D118" s="18">
        <v>141022</v>
      </c>
      <c r="E118" s="18" t="s">
        <v>29</v>
      </c>
      <c r="F118" s="18"/>
      <c r="G118" s="18"/>
      <c r="H118" s="18"/>
      <c r="I118" s="27" t="e">
        <f>#REF!+成品油（第五批）!#REF!</f>
        <v>#REF!</v>
      </c>
      <c r="J118" s="27" t="e">
        <f>#REF!</f>
        <v>#REF!</v>
      </c>
      <c r="K118" s="27" t="e">
        <f>#REF!</f>
        <v>#REF!</v>
      </c>
      <c r="L118" s="27" t="e">
        <f>#REF!</f>
        <v>#REF!</v>
      </c>
      <c r="M118" s="27" t="e">
        <f>#REF!+#REF!</f>
        <v>#REF!</v>
      </c>
      <c r="N118" s="27" t="e">
        <f t="shared" si="20"/>
        <v>#REF!</v>
      </c>
      <c r="O118" s="27" t="e">
        <f t="shared" si="21"/>
        <v>#REF!</v>
      </c>
      <c r="P118" s="27" t="e">
        <f>#REF!+#REF!</f>
        <v>#REF!</v>
      </c>
      <c r="Q118" s="27" t="e">
        <f t="shared" si="22"/>
        <v>#REF!</v>
      </c>
      <c r="R118" s="27"/>
      <c r="S118" s="30"/>
      <c r="T118" s="29"/>
    </row>
    <row r="119" spans="1:20" ht="34.5" customHeight="1" hidden="1" outlineLevel="1">
      <c r="A119" s="16">
        <f>SUBTOTAL(103,$B$106:B119)</f>
        <v>0</v>
      </c>
      <c r="B119" s="17" t="s">
        <v>150</v>
      </c>
      <c r="C119" s="18">
        <v>1</v>
      </c>
      <c r="D119" s="18">
        <v>141023</v>
      </c>
      <c r="E119" s="18" t="s">
        <v>29</v>
      </c>
      <c r="F119" s="18"/>
      <c r="G119" s="18"/>
      <c r="H119" s="18"/>
      <c r="I119" s="27" t="e">
        <f>#REF!+成品油（第五批）!#REF!</f>
        <v>#REF!</v>
      </c>
      <c r="J119" s="27" t="e">
        <f>#REF!</f>
        <v>#REF!</v>
      </c>
      <c r="K119" s="27" t="e">
        <f>#REF!</f>
        <v>#REF!</v>
      </c>
      <c r="L119" s="27" t="e">
        <f>#REF!</f>
        <v>#REF!</v>
      </c>
      <c r="M119" s="27" t="e">
        <f>#REF!+#REF!</f>
        <v>#REF!</v>
      </c>
      <c r="N119" s="27" t="e">
        <f t="shared" si="20"/>
        <v>#REF!</v>
      </c>
      <c r="O119" s="27" t="e">
        <f t="shared" si="21"/>
        <v>#REF!</v>
      </c>
      <c r="P119" s="27" t="e">
        <f>#REF!+#REF!</f>
        <v>#REF!</v>
      </c>
      <c r="Q119" s="27" t="e">
        <f t="shared" si="22"/>
        <v>#REF!</v>
      </c>
      <c r="R119" s="27"/>
      <c r="S119" s="30"/>
      <c r="T119" s="29"/>
    </row>
    <row r="120" spans="1:20" ht="34.5" customHeight="1" hidden="1" outlineLevel="1">
      <c r="A120" s="16">
        <f>SUBTOTAL(103,$B$106:B120)</f>
        <v>0</v>
      </c>
      <c r="B120" s="17" t="s">
        <v>151</v>
      </c>
      <c r="C120" s="18">
        <v>1</v>
      </c>
      <c r="D120" s="18">
        <v>141024</v>
      </c>
      <c r="E120" s="18" t="s">
        <v>29</v>
      </c>
      <c r="F120" s="18"/>
      <c r="G120" s="18"/>
      <c r="H120" s="18"/>
      <c r="I120" s="27" t="e">
        <f>#REF!+成品油（第五批）!#REF!</f>
        <v>#REF!</v>
      </c>
      <c r="J120" s="27" t="e">
        <f>#REF!</f>
        <v>#REF!</v>
      </c>
      <c r="K120" s="27" t="e">
        <f>#REF!</f>
        <v>#REF!</v>
      </c>
      <c r="L120" s="27" t="e">
        <f>#REF!</f>
        <v>#REF!</v>
      </c>
      <c r="M120" s="27" t="e">
        <f>#REF!+#REF!</f>
        <v>#REF!</v>
      </c>
      <c r="N120" s="27" t="e">
        <f t="shared" si="20"/>
        <v>#REF!</v>
      </c>
      <c r="O120" s="27" t="e">
        <f t="shared" si="21"/>
        <v>#REF!</v>
      </c>
      <c r="P120" s="27" t="e">
        <f>#REF!+#REF!</f>
        <v>#REF!</v>
      </c>
      <c r="Q120" s="27" t="e">
        <f t="shared" si="22"/>
        <v>#REF!</v>
      </c>
      <c r="R120" s="27"/>
      <c r="S120" s="30"/>
      <c r="T120" s="29"/>
    </row>
    <row r="121" spans="1:20" ht="34.5" customHeight="1" hidden="1" outlineLevel="1">
      <c r="A121" s="16">
        <f>SUBTOTAL(103,$B$106:B121)</f>
        <v>0</v>
      </c>
      <c r="B121" s="17" t="s">
        <v>152</v>
      </c>
      <c r="C121" s="18">
        <v>1</v>
      </c>
      <c r="D121" s="18">
        <v>141081</v>
      </c>
      <c r="E121" s="18" t="s">
        <v>29</v>
      </c>
      <c r="F121" s="18"/>
      <c r="G121" s="18"/>
      <c r="H121" s="18">
        <v>1</v>
      </c>
      <c r="I121" s="27" t="e">
        <f>#REF!+成品油（第五批）!#REF!</f>
        <v>#REF!</v>
      </c>
      <c r="J121" s="27" t="e">
        <f>#REF!</f>
        <v>#REF!</v>
      </c>
      <c r="K121" s="27" t="e">
        <f>#REF!</f>
        <v>#REF!</v>
      </c>
      <c r="L121" s="27" t="e">
        <f>#REF!</f>
        <v>#REF!</v>
      </c>
      <c r="M121" s="27" t="e">
        <f>#REF!+#REF!</f>
        <v>#REF!</v>
      </c>
      <c r="N121" s="27" t="e">
        <f t="shared" si="20"/>
        <v>#REF!</v>
      </c>
      <c r="O121" s="27" t="e">
        <f t="shared" si="21"/>
        <v>#REF!</v>
      </c>
      <c r="P121" s="27" t="e">
        <f>#REF!+#REF!</f>
        <v>#REF!</v>
      </c>
      <c r="Q121" s="27" t="e">
        <f t="shared" si="22"/>
        <v>#REF!</v>
      </c>
      <c r="R121" s="27"/>
      <c r="S121" s="30"/>
      <c r="T121" s="29"/>
    </row>
    <row r="122" spans="1:20" ht="34.5" customHeight="1" hidden="1" outlineLevel="1">
      <c r="A122" s="16">
        <f>SUBTOTAL(103,$B$106:B122)</f>
        <v>0</v>
      </c>
      <c r="B122" s="17" t="s">
        <v>153</v>
      </c>
      <c r="C122" s="18">
        <v>1</v>
      </c>
      <c r="D122" s="18">
        <v>141082</v>
      </c>
      <c r="E122" s="18" t="s">
        <v>29</v>
      </c>
      <c r="F122" s="18"/>
      <c r="G122" s="18"/>
      <c r="H122" s="18"/>
      <c r="I122" s="27" t="e">
        <f>#REF!+成品油（第五批）!#REF!</f>
        <v>#REF!</v>
      </c>
      <c r="J122" s="27" t="e">
        <f>#REF!</f>
        <v>#REF!</v>
      </c>
      <c r="K122" s="27" t="e">
        <f>#REF!</f>
        <v>#REF!</v>
      </c>
      <c r="L122" s="27" t="e">
        <f>#REF!</f>
        <v>#REF!</v>
      </c>
      <c r="M122" s="27" t="e">
        <f>#REF!+#REF!</f>
        <v>#REF!</v>
      </c>
      <c r="N122" s="27" t="e">
        <f t="shared" si="20"/>
        <v>#REF!</v>
      </c>
      <c r="O122" s="27" t="e">
        <f t="shared" si="21"/>
        <v>#REF!</v>
      </c>
      <c r="P122" s="27" t="e">
        <f>#REF!+#REF!</f>
        <v>#REF!</v>
      </c>
      <c r="Q122" s="27" t="e">
        <f t="shared" si="22"/>
        <v>#REF!</v>
      </c>
      <c r="R122" s="27"/>
      <c r="S122" s="30"/>
      <c r="T122" s="29"/>
    </row>
    <row r="123" spans="1:20" ht="34.5" customHeight="1" collapsed="1">
      <c r="A123" s="19" t="s">
        <v>154</v>
      </c>
      <c r="B123" s="15" t="s">
        <v>155</v>
      </c>
      <c r="C123" s="18">
        <v>2</v>
      </c>
      <c r="D123" s="18">
        <v>140800</v>
      </c>
      <c r="E123" s="18"/>
      <c r="F123" s="18"/>
      <c r="G123" s="18"/>
      <c r="H123" s="18"/>
      <c r="I123" s="26" t="e">
        <f aca="true" t="shared" si="23" ref="I123:R123">SUBTOTAL(9,I124:I136)</f>
        <v>#REF!</v>
      </c>
      <c r="J123" s="26" t="e">
        <f t="shared" si="23"/>
        <v>#REF!</v>
      </c>
      <c r="K123" s="26" t="e">
        <f t="shared" si="23"/>
        <v>#REF!</v>
      </c>
      <c r="L123" s="26" t="e">
        <f t="shared" si="23"/>
        <v>#REF!</v>
      </c>
      <c r="M123" s="26" t="e">
        <f t="shared" si="23"/>
        <v>#REF!</v>
      </c>
      <c r="N123" s="26" t="e">
        <f t="shared" si="23"/>
        <v>#REF!</v>
      </c>
      <c r="O123" s="26" t="e">
        <f t="shared" si="23"/>
        <v>#REF!</v>
      </c>
      <c r="P123" s="26" t="e">
        <f t="shared" si="23"/>
        <v>#REF!</v>
      </c>
      <c r="Q123" s="26" t="e">
        <f t="shared" si="23"/>
        <v>#REF!</v>
      </c>
      <c r="R123" s="26">
        <f t="shared" si="23"/>
        <v>0</v>
      </c>
      <c r="S123" s="30"/>
      <c r="T123" s="29"/>
    </row>
    <row r="124" spans="1:20" ht="30" customHeight="1" hidden="1" outlineLevel="1">
      <c r="A124" s="16">
        <f>SUBTOTAL(103,$B$124:B124)</f>
        <v>0</v>
      </c>
      <c r="B124" s="17" t="s">
        <v>156</v>
      </c>
      <c r="C124" s="18">
        <v>1</v>
      </c>
      <c r="D124" s="18">
        <v>140829</v>
      </c>
      <c r="E124" s="18" t="s">
        <v>25</v>
      </c>
      <c r="F124" s="18"/>
      <c r="G124" s="18">
        <v>2018</v>
      </c>
      <c r="H124" s="18"/>
      <c r="I124" s="27" t="e">
        <f>#REF!+成品油（第五批）!#REF!</f>
        <v>#REF!</v>
      </c>
      <c r="J124" s="27" t="e">
        <f>#REF!</f>
        <v>#REF!</v>
      </c>
      <c r="K124" s="27" t="e">
        <f>#REF!</f>
        <v>#REF!</v>
      </c>
      <c r="L124" s="27" t="e">
        <f>#REF!</f>
        <v>#REF!</v>
      </c>
      <c r="M124" s="27" t="e">
        <f>#REF!+#REF!</f>
        <v>#REF!</v>
      </c>
      <c r="N124" s="27" t="e">
        <f t="shared" si="20"/>
        <v>#REF!</v>
      </c>
      <c r="O124" s="27" t="e">
        <f t="shared" si="21"/>
        <v>#REF!</v>
      </c>
      <c r="P124" s="27" t="e">
        <f>#REF!+#REF!-493</f>
        <v>#REF!</v>
      </c>
      <c r="Q124" s="27" t="e">
        <f t="shared" si="22"/>
        <v>#REF!</v>
      </c>
      <c r="R124" s="27"/>
      <c r="S124" s="30"/>
      <c r="T124" s="29"/>
    </row>
    <row r="125" spans="1:20" ht="30" customHeight="1" hidden="1" outlineLevel="1">
      <c r="A125" s="16">
        <f>SUBTOTAL(103,$B$124:B125)</f>
        <v>0</v>
      </c>
      <c r="B125" s="17" t="s">
        <v>157</v>
      </c>
      <c r="C125" s="18">
        <v>1</v>
      </c>
      <c r="D125" s="18">
        <v>140822</v>
      </c>
      <c r="E125" s="18" t="s">
        <v>27</v>
      </c>
      <c r="F125" s="18"/>
      <c r="G125" s="18">
        <v>2018</v>
      </c>
      <c r="H125" s="18"/>
      <c r="I125" s="27" t="e">
        <f>#REF!+成品油（第五批）!#REF!</f>
        <v>#REF!</v>
      </c>
      <c r="J125" s="27" t="e">
        <f>#REF!</f>
        <v>#REF!</v>
      </c>
      <c r="K125" s="27" t="e">
        <f>#REF!</f>
        <v>#REF!</v>
      </c>
      <c r="L125" s="27" t="e">
        <f>#REF!</f>
        <v>#REF!</v>
      </c>
      <c r="M125" s="27" t="e">
        <f>#REF!+#REF!</f>
        <v>#REF!</v>
      </c>
      <c r="N125" s="27" t="e">
        <f t="shared" si="20"/>
        <v>#REF!</v>
      </c>
      <c r="O125" s="27" t="e">
        <f t="shared" si="21"/>
        <v>#REF!</v>
      </c>
      <c r="P125" s="27" t="e">
        <f>#REF!+#REF!</f>
        <v>#REF!</v>
      </c>
      <c r="Q125" s="27" t="e">
        <f t="shared" si="22"/>
        <v>#REF!</v>
      </c>
      <c r="R125" s="27"/>
      <c r="S125" s="30"/>
      <c r="T125" s="29"/>
    </row>
    <row r="126" spans="1:20" ht="30" customHeight="1" hidden="1" outlineLevel="1">
      <c r="A126" s="16">
        <f>SUBTOTAL(103,$B$124:B126)</f>
        <v>0</v>
      </c>
      <c r="B126" s="17" t="s">
        <v>158</v>
      </c>
      <c r="C126" s="18">
        <v>1</v>
      </c>
      <c r="D126" s="18">
        <v>140823</v>
      </c>
      <c r="E126" s="18" t="s">
        <v>27</v>
      </c>
      <c r="F126" s="18"/>
      <c r="G126" s="18">
        <v>2017</v>
      </c>
      <c r="H126" s="18"/>
      <c r="I126" s="27" t="e">
        <f>#REF!+成品油（第五批）!#REF!</f>
        <v>#REF!</v>
      </c>
      <c r="J126" s="27" t="e">
        <f>#REF!</f>
        <v>#REF!</v>
      </c>
      <c r="K126" s="27" t="e">
        <f>#REF!</f>
        <v>#REF!</v>
      </c>
      <c r="L126" s="27" t="e">
        <f>#REF!</f>
        <v>#REF!</v>
      </c>
      <c r="M126" s="27" t="e">
        <f>#REF!+#REF!</f>
        <v>#REF!</v>
      </c>
      <c r="N126" s="27" t="e">
        <f t="shared" si="20"/>
        <v>#REF!</v>
      </c>
      <c r="O126" s="27" t="e">
        <f t="shared" si="21"/>
        <v>#REF!</v>
      </c>
      <c r="P126" s="27" t="e">
        <f>#REF!+#REF!</f>
        <v>#REF!</v>
      </c>
      <c r="Q126" s="27" t="e">
        <f t="shared" si="22"/>
        <v>#REF!</v>
      </c>
      <c r="R126" s="27"/>
      <c r="S126" s="30"/>
      <c r="T126" s="29"/>
    </row>
    <row r="127" spans="1:20" ht="30" customHeight="1" hidden="1" outlineLevel="1">
      <c r="A127" s="16">
        <f>SUBTOTAL(103,$B$124:B127)</f>
        <v>0</v>
      </c>
      <c r="B127" s="17" t="s">
        <v>159</v>
      </c>
      <c r="C127" s="18">
        <v>1</v>
      </c>
      <c r="D127" s="18">
        <v>140827</v>
      </c>
      <c r="E127" s="18" t="s">
        <v>27</v>
      </c>
      <c r="F127" s="18"/>
      <c r="G127" s="18">
        <v>2018</v>
      </c>
      <c r="H127" s="18"/>
      <c r="I127" s="27" t="e">
        <f>#REF!+成品油（第五批）!#REF!</f>
        <v>#REF!</v>
      </c>
      <c r="J127" s="27" t="e">
        <f>#REF!</f>
        <v>#REF!</v>
      </c>
      <c r="K127" s="27" t="e">
        <f>#REF!</f>
        <v>#REF!</v>
      </c>
      <c r="L127" s="27" t="e">
        <f>#REF!</f>
        <v>#REF!</v>
      </c>
      <c r="M127" s="27" t="e">
        <f>#REF!+#REF!</f>
        <v>#REF!</v>
      </c>
      <c r="N127" s="27" t="e">
        <f t="shared" si="20"/>
        <v>#REF!</v>
      </c>
      <c r="O127" s="27" t="e">
        <f t="shared" si="21"/>
        <v>#REF!</v>
      </c>
      <c r="P127" s="27" t="e">
        <f>#REF!+#REF!</f>
        <v>#REF!</v>
      </c>
      <c r="Q127" s="27" t="e">
        <f t="shared" si="22"/>
        <v>#REF!</v>
      </c>
      <c r="R127" s="27"/>
      <c r="S127" s="30"/>
      <c r="T127" s="29"/>
    </row>
    <row r="128" spans="1:20" ht="30" customHeight="1" hidden="1" outlineLevel="1">
      <c r="A128" s="16">
        <f>SUBTOTAL(103,$B$124:B128)</f>
        <v>0</v>
      </c>
      <c r="B128" s="17" t="s">
        <v>160</v>
      </c>
      <c r="C128" s="18">
        <v>1</v>
      </c>
      <c r="D128" s="18">
        <v>140828</v>
      </c>
      <c r="E128" s="18" t="s">
        <v>27</v>
      </c>
      <c r="F128" s="18"/>
      <c r="G128" s="18">
        <v>2017</v>
      </c>
      <c r="H128" s="18"/>
      <c r="I128" s="27" t="e">
        <f>#REF!+成品油（第五批）!#REF!</f>
        <v>#REF!</v>
      </c>
      <c r="J128" s="27" t="e">
        <f>#REF!</f>
        <v>#REF!</v>
      </c>
      <c r="K128" s="27" t="e">
        <f>#REF!</f>
        <v>#REF!</v>
      </c>
      <c r="L128" s="27" t="e">
        <f>#REF!</f>
        <v>#REF!</v>
      </c>
      <c r="M128" s="27" t="e">
        <f>#REF!+#REF!</f>
        <v>#REF!</v>
      </c>
      <c r="N128" s="27" t="e">
        <f t="shared" si="20"/>
        <v>#REF!</v>
      </c>
      <c r="O128" s="27" t="e">
        <f t="shared" si="21"/>
        <v>#REF!</v>
      </c>
      <c r="P128" s="27" t="e">
        <f>#REF!+#REF!</f>
        <v>#REF!</v>
      </c>
      <c r="Q128" s="27" t="e">
        <f t="shared" si="22"/>
        <v>#REF!</v>
      </c>
      <c r="R128" s="27"/>
      <c r="S128" s="30"/>
      <c r="T128" s="29"/>
    </row>
    <row r="129" spans="1:20" ht="30" customHeight="1" hidden="1" outlineLevel="1">
      <c r="A129" s="16">
        <f>SUBTOTAL(103,$B$124:B129)</f>
        <v>0</v>
      </c>
      <c r="B129" s="17" t="s">
        <v>161</v>
      </c>
      <c r="C129" s="18">
        <v>1</v>
      </c>
      <c r="D129" s="18">
        <v>140802</v>
      </c>
      <c r="E129" s="18" t="s">
        <v>29</v>
      </c>
      <c r="F129" s="18"/>
      <c r="G129" s="18"/>
      <c r="H129" s="18"/>
      <c r="I129" s="27" t="e">
        <f>#REF!+成品油（第五批）!#REF!</f>
        <v>#REF!</v>
      </c>
      <c r="J129" s="27" t="e">
        <f>#REF!</f>
        <v>#REF!</v>
      </c>
      <c r="K129" s="27" t="e">
        <f>#REF!</f>
        <v>#REF!</v>
      </c>
      <c r="L129" s="27" t="e">
        <f>#REF!</f>
        <v>#REF!</v>
      </c>
      <c r="M129" s="27" t="e">
        <f>#REF!+#REF!</f>
        <v>#REF!</v>
      </c>
      <c r="N129" s="27" t="e">
        <f t="shared" si="20"/>
        <v>#REF!</v>
      </c>
      <c r="O129" s="27" t="e">
        <f t="shared" si="21"/>
        <v>#REF!</v>
      </c>
      <c r="P129" s="27" t="e">
        <f>#REF!+#REF!</f>
        <v>#REF!</v>
      </c>
      <c r="Q129" s="27" t="e">
        <f t="shared" si="22"/>
        <v>#REF!</v>
      </c>
      <c r="R129" s="27"/>
      <c r="S129" s="30"/>
      <c r="T129" s="29"/>
    </row>
    <row r="130" spans="1:20" ht="30" customHeight="1" hidden="1" outlineLevel="1">
      <c r="A130" s="16">
        <f>SUBTOTAL(103,$B$124:B130)</f>
        <v>0</v>
      </c>
      <c r="B130" s="17" t="s">
        <v>162</v>
      </c>
      <c r="C130" s="18">
        <v>1</v>
      </c>
      <c r="D130" s="18">
        <v>140821</v>
      </c>
      <c r="E130" s="18" t="s">
        <v>29</v>
      </c>
      <c r="F130" s="18"/>
      <c r="G130" s="18"/>
      <c r="H130" s="18"/>
      <c r="I130" s="27" t="e">
        <f>#REF!+成品油（第五批）!#REF!</f>
        <v>#REF!</v>
      </c>
      <c r="J130" s="27" t="e">
        <f>#REF!</f>
        <v>#REF!</v>
      </c>
      <c r="K130" s="27" t="e">
        <f>#REF!</f>
        <v>#REF!</v>
      </c>
      <c r="L130" s="27" t="e">
        <f>#REF!</f>
        <v>#REF!</v>
      </c>
      <c r="M130" s="27" t="e">
        <f>#REF!+#REF!</f>
        <v>#REF!</v>
      </c>
      <c r="N130" s="27" t="e">
        <f t="shared" si="20"/>
        <v>#REF!</v>
      </c>
      <c r="O130" s="27" t="e">
        <f t="shared" si="21"/>
        <v>#REF!</v>
      </c>
      <c r="P130" s="27" t="e">
        <f>#REF!+#REF!</f>
        <v>#REF!</v>
      </c>
      <c r="Q130" s="27" t="e">
        <f t="shared" si="22"/>
        <v>#REF!</v>
      </c>
      <c r="R130" s="27"/>
      <c r="S130" s="30"/>
      <c r="T130" s="29"/>
    </row>
    <row r="131" spans="1:20" ht="30" customHeight="1" hidden="1" outlineLevel="1">
      <c r="A131" s="16">
        <f>SUBTOTAL(103,$B$124:B131)</f>
        <v>0</v>
      </c>
      <c r="B131" s="17" t="s">
        <v>163</v>
      </c>
      <c r="C131" s="18">
        <v>1</v>
      </c>
      <c r="D131" s="18">
        <v>140824</v>
      </c>
      <c r="E131" s="18" t="s">
        <v>29</v>
      </c>
      <c r="F131" s="18"/>
      <c r="G131" s="18"/>
      <c r="H131" s="18"/>
      <c r="I131" s="27" t="e">
        <f>#REF!+成品油（第五批）!#REF!</f>
        <v>#REF!</v>
      </c>
      <c r="J131" s="27" t="e">
        <f>#REF!</f>
        <v>#REF!</v>
      </c>
      <c r="K131" s="27" t="e">
        <f>#REF!</f>
        <v>#REF!</v>
      </c>
      <c r="L131" s="27" t="e">
        <f>#REF!</f>
        <v>#REF!</v>
      </c>
      <c r="M131" s="27" t="e">
        <f>#REF!+#REF!</f>
        <v>#REF!</v>
      </c>
      <c r="N131" s="27" t="e">
        <f t="shared" si="20"/>
        <v>#REF!</v>
      </c>
      <c r="O131" s="27" t="e">
        <f t="shared" si="21"/>
        <v>#REF!</v>
      </c>
      <c r="P131" s="27" t="e">
        <f>#REF!+#REF!</f>
        <v>#REF!</v>
      </c>
      <c r="Q131" s="27" t="e">
        <f t="shared" si="22"/>
        <v>#REF!</v>
      </c>
      <c r="R131" s="27"/>
      <c r="S131" s="30"/>
      <c r="T131" s="29"/>
    </row>
    <row r="132" spans="1:20" ht="30" customHeight="1" hidden="1" outlineLevel="1">
      <c r="A132" s="16">
        <f>SUBTOTAL(103,$B$124:B132)</f>
        <v>0</v>
      </c>
      <c r="B132" s="17" t="s">
        <v>164</v>
      </c>
      <c r="C132" s="18">
        <v>1</v>
      </c>
      <c r="D132" s="18">
        <v>140825</v>
      </c>
      <c r="E132" s="18" t="s">
        <v>29</v>
      </c>
      <c r="F132" s="18"/>
      <c r="G132" s="18"/>
      <c r="H132" s="18"/>
      <c r="I132" s="27" t="e">
        <f>#REF!+成品油（第五批）!#REF!</f>
        <v>#REF!</v>
      </c>
      <c r="J132" s="27" t="e">
        <f>#REF!</f>
        <v>#REF!</v>
      </c>
      <c r="K132" s="27" t="e">
        <f>#REF!</f>
        <v>#REF!</v>
      </c>
      <c r="L132" s="27" t="e">
        <f>#REF!</f>
        <v>#REF!</v>
      </c>
      <c r="M132" s="27" t="e">
        <f>#REF!+#REF!</f>
        <v>#REF!</v>
      </c>
      <c r="N132" s="27" t="e">
        <f t="shared" si="20"/>
        <v>#REF!</v>
      </c>
      <c r="O132" s="27" t="e">
        <f t="shared" si="21"/>
        <v>#REF!</v>
      </c>
      <c r="P132" s="27" t="e">
        <f>#REF!+#REF!</f>
        <v>#REF!</v>
      </c>
      <c r="Q132" s="27" t="e">
        <f t="shared" si="22"/>
        <v>#REF!</v>
      </c>
      <c r="R132" s="27"/>
      <c r="S132" s="30"/>
      <c r="T132" s="29"/>
    </row>
    <row r="133" spans="1:20" ht="30" customHeight="1" hidden="1" outlineLevel="1">
      <c r="A133" s="16">
        <f>SUBTOTAL(103,$B$124:B133)</f>
        <v>0</v>
      </c>
      <c r="B133" s="17" t="s">
        <v>165</v>
      </c>
      <c r="C133" s="18">
        <v>1</v>
      </c>
      <c r="D133" s="18">
        <v>140826</v>
      </c>
      <c r="E133" s="18" t="s">
        <v>29</v>
      </c>
      <c r="F133" s="18"/>
      <c r="G133" s="18"/>
      <c r="H133" s="18"/>
      <c r="I133" s="27" t="e">
        <f>#REF!+成品油（第五批）!#REF!</f>
        <v>#REF!</v>
      </c>
      <c r="J133" s="27" t="e">
        <f>#REF!</f>
        <v>#REF!</v>
      </c>
      <c r="K133" s="27" t="e">
        <f>#REF!</f>
        <v>#REF!</v>
      </c>
      <c r="L133" s="27" t="e">
        <f>#REF!</f>
        <v>#REF!</v>
      </c>
      <c r="M133" s="27" t="e">
        <f>#REF!+#REF!</f>
        <v>#REF!</v>
      </c>
      <c r="N133" s="27" t="e">
        <f t="shared" si="20"/>
        <v>#REF!</v>
      </c>
      <c r="O133" s="27" t="e">
        <f t="shared" si="21"/>
        <v>#REF!</v>
      </c>
      <c r="P133" s="27" t="e">
        <f>#REF!+#REF!</f>
        <v>#REF!</v>
      </c>
      <c r="Q133" s="27" t="e">
        <f t="shared" si="22"/>
        <v>#REF!</v>
      </c>
      <c r="R133" s="27"/>
      <c r="S133" s="30"/>
      <c r="T133" s="29"/>
    </row>
    <row r="134" spans="1:20" ht="30" customHeight="1" hidden="1" outlineLevel="1">
      <c r="A134" s="16">
        <f>SUBTOTAL(103,$B$124:B134)</f>
        <v>0</v>
      </c>
      <c r="B134" s="17" t="s">
        <v>166</v>
      </c>
      <c r="C134" s="18">
        <v>1</v>
      </c>
      <c r="D134" s="18">
        <v>140830</v>
      </c>
      <c r="E134" s="18" t="s">
        <v>29</v>
      </c>
      <c r="F134" s="18"/>
      <c r="G134" s="18"/>
      <c r="H134" s="18"/>
      <c r="I134" s="27" t="e">
        <f>#REF!+成品油（第五批）!#REF!</f>
        <v>#REF!</v>
      </c>
      <c r="J134" s="27" t="e">
        <f>#REF!</f>
        <v>#REF!</v>
      </c>
      <c r="K134" s="27" t="e">
        <f>#REF!</f>
        <v>#REF!</v>
      </c>
      <c r="L134" s="27" t="e">
        <f>#REF!</f>
        <v>#REF!</v>
      </c>
      <c r="M134" s="27" t="e">
        <f>#REF!+#REF!</f>
        <v>#REF!</v>
      </c>
      <c r="N134" s="27" t="e">
        <f t="shared" si="20"/>
        <v>#REF!</v>
      </c>
      <c r="O134" s="27" t="e">
        <f t="shared" si="21"/>
        <v>#REF!</v>
      </c>
      <c r="P134" s="27" t="e">
        <f>#REF!+#REF!</f>
        <v>#REF!</v>
      </c>
      <c r="Q134" s="27" t="e">
        <f t="shared" si="22"/>
        <v>#REF!</v>
      </c>
      <c r="R134" s="27"/>
      <c r="S134" s="30"/>
      <c r="T134" s="29"/>
    </row>
    <row r="135" spans="1:20" ht="30" customHeight="1" hidden="1" outlineLevel="1">
      <c r="A135" s="16">
        <f>SUBTOTAL(103,$B$124:B135)</f>
        <v>0</v>
      </c>
      <c r="B135" s="17" t="s">
        <v>167</v>
      </c>
      <c r="C135" s="18">
        <v>1</v>
      </c>
      <c r="D135" s="18">
        <v>140881</v>
      </c>
      <c r="E135" s="18" t="s">
        <v>29</v>
      </c>
      <c r="F135" s="18"/>
      <c r="G135" s="18"/>
      <c r="H135" s="18">
        <v>1</v>
      </c>
      <c r="I135" s="27" t="e">
        <f>#REF!+成品油（第五批）!#REF!</f>
        <v>#REF!</v>
      </c>
      <c r="J135" s="27" t="e">
        <f>#REF!</f>
        <v>#REF!</v>
      </c>
      <c r="K135" s="27" t="e">
        <f>#REF!</f>
        <v>#REF!</v>
      </c>
      <c r="L135" s="27" t="e">
        <f>#REF!</f>
        <v>#REF!</v>
      </c>
      <c r="M135" s="27" t="e">
        <f>#REF!+#REF!</f>
        <v>#REF!</v>
      </c>
      <c r="N135" s="27" t="e">
        <f t="shared" si="20"/>
        <v>#REF!</v>
      </c>
      <c r="O135" s="27" t="e">
        <f t="shared" si="21"/>
        <v>#REF!</v>
      </c>
      <c r="P135" s="27" t="e">
        <f>#REF!+#REF!</f>
        <v>#REF!</v>
      </c>
      <c r="Q135" s="27" t="e">
        <f t="shared" si="22"/>
        <v>#REF!</v>
      </c>
      <c r="R135" s="27"/>
      <c r="S135" s="30"/>
      <c r="T135" s="29"/>
    </row>
    <row r="136" spans="1:20" ht="30" customHeight="1" hidden="1" outlineLevel="1">
      <c r="A136" s="16">
        <f>SUBTOTAL(103,$B$124:B136)</f>
        <v>0</v>
      </c>
      <c r="B136" s="17" t="s">
        <v>168</v>
      </c>
      <c r="C136" s="18">
        <v>1</v>
      </c>
      <c r="D136" s="18">
        <v>140882</v>
      </c>
      <c r="E136" s="18" t="s">
        <v>29</v>
      </c>
      <c r="F136" s="18"/>
      <c r="G136" s="18"/>
      <c r="H136" s="18"/>
      <c r="I136" s="27" t="e">
        <f>#REF!+成品油（第五批）!#REF!</f>
        <v>#REF!</v>
      </c>
      <c r="J136" s="27" t="e">
        <f>#REF!</f>
        <v>#REF!</v>
      </c>
      <c r="K136" s="27" t="e">
        <f>#REF!</f>
        <v>#REF!</v>
      </c>
      <c r="L136" s="27" t="e">
        <f>#REF!</f>
        <v>#REF!</v>
      </c>
      <c r="M136" s="27" t="e">
        <f>#REF!+#REF!</f>
        <v>#REF!</v>
      </c>
      <c r="N136" s="27" t="e">
        <f t="shared" si="20"/>
        <v>#REF!</v>
      </c>
      <c r="O136" s="27" t="e">
        <f t="shared" si="21"/>
        <v>#REF!</v>
      </c>
      <c r="P136" s="27" t="e">
        <f>#REF!+#REF!</f>
        <v>#REF!</v>
      </c>
      <c r="Q136" s="27" t="e">
        <f t="shared" si="22"/>
        <v>#REF!</v>
      </c>
      <c r="R136" s="27"/>
      <c r="S136" s="30"/>
      <c r="T136" s="29"/>
    </row>
    <row r="137" ht="14.25" collapsed="1">
      <c r="S137" s="32"/>
    </row>
    <row r="138" ht="14.25">
      <c r="S138" s="32"/>
    </row>
    <row r="139" ht="14.25">
      <c r="S139" s="32"/>
    </row>
    <row r="140" ht="14.25">
      <c r="S140" s="32"/>
    </row>
    <row r="141" ht="14.25">
      <c r="S141" s="32"/>
    </row>
    <row r="142" ht="14.25">
      <c r="S142" s="32"/>
    </row>
    <row r="143" ht="14.25">
      <c r="S143" s="32"/>
    </row>
    <row r="144" ht="14.25">
      <c r="S144" s="32"/>
    </row>
    <row r="145" ht="14.25">
      <c r="S145" s="32"/>
    </row>
    <row r="146" ht="14.25">
      <c r="S146" s="32"/>
    </row>
    <row r="147" ht="14.25">
      <c r="S147" s="32"/>
    </row>
    <row r="148" ht="14.25">
      <c r="S148" s="32"/>
    </row>
    <row r="149" ht="14.25">
      <c r="S149" s="32"/>
    </row>
    <row r="150" ht="14.25">
      <c r="S150" s="32"/>
    </row>
    <row r="151" ht="14.25">
      <c r="S151" s="32"/>
    </row>
    <row r="152" ht="14.25">
      <c r="S152" s="32"/>
    </row>
    <row r="153" ht="14.25">
      <c r="S153" s="32"/>
    </row>
    <row r="154" ht="14.25">
      <c r="S154" s="32"/>
    </row>
    <row r="155" ht="14.25">
      <c r="S155" s="32"/>
    </row>
    <row r="156" ht="14.25">
      <c r="S156" s="32"/>
    </row>
    <row r="157" ht="14.25">
      <c r="S157" s="32"/>
    </row>
    <row r="158" ht="14.25">
      <c r="S158" s="32"/>
    </row>
    <row r="159" ht="14.25">
      <c r="S159" s="32"/>
    </row>
    <row r="160" ht="14.25">
      <c r="S160" s="32"/>
    </row>
    <row r="161" ht="14.25">
      <c r="S161" s="32"/>
    </row>
    <row r="162" ht="14.25">
      <c r="S162" s="32"/>
    </row>
    <row r="163" ht="14.25">
      <c r="S163" s="32"/>
    </row>
    <row r="164" ht="14.25">
      <c r="S164" s="32"/>
    </row>
    <row r="165" ht="14.25">
      <c r="S165" s="32"/>
    </row>
    <row r="166" ht="14.25">
      <c r="S166" s="32"/>
    </row>
    <row r="167" ht="14.25">
      <c r="S167" s="32"/>
    </row>
    <row r="168" ht="14.25">
      <c r="S168" s="32"/>
    </row>
    <row r="169" ht="14.25">
      <c r="S169" s="32"/>
    </row>
    <row r="170" ht="14.25">
      <c r="S170" s="32"/>
    </row>
    <row r="171" ht="14.25">
      <c r="S171" s="32"/>
    </row>
    <row r="172" ht="14.25">
      <c r="S172" s="32"/>
    </row>
    <row r="173" ht="14.25">
      <c r="S173" s="32"/>
    </row>
    <row r="174" ht="14.25">
      <c r="S174" s="32"/>
    </row>
    <row r="175" ht="14.25">
      <c r="S175" s="32"/>
    </row>
    <row r="176" ht="14.25">
      <c r="S176" s="32"/>
    </row>
    <row r="177" ht="14.25">
      <c r="S177" s="32"/>
    </row>
    <row r="178" ht="14.25">
      <c r="S178" s="32"/>
    </row>
    <row r="179" ht="14.25">
      <c r="S179" s="32"/>
    </row>
    <row r="180" ht="14.25">
      <c r="S180" s="32"/>
    </row>
    <row r="181" ht="14.25">
      <c r="S181" s="32"/>
    </row>
    <row r="182" ht="14.25">
      <c r="S182" s="32"/>
    </row>
    <row r="183" ht="14.25">
      <c r="S183" s="32"/>
    </row>
    <row r="184" ht="14.25">
      <c r="S184" s="32"/>
    </row>
    <row r="185" ht="14.25">
      <c r="S185" s="32"/>
    </row>
    <row r="186" ht="14.25">
      <c r="S186" s="32"/>
    </row>
    <row r="187" ht="14.25">
      <c r="S187" s="32"/>
    </row>
    <row r="188" ht="14.25">
      <c r="S188" s="32"/>
    </row>
    <row r="189" ht="14.25">
      <c r="S189" s="32"/>
    </row>
    <row r="190" ht="14.25">
      <c r="S190" s="32"/>
    </row>
  </sheetData>
  <sheetProtection/>
  <mergeCells count="18">
    <mergeCell ref="S4:S6"/>
    <mergeCell ref="E4:H6"/>
    <mergeCell ref="M4:M6"/>
    <mergeCell ref="N4:N6"/>
    <mergeCell ref="O4:O6"/>
    <mergeCell ref="P4:P6"/>
    <mergeCell ref="Q4:Q6"/>
    <mergeCell ref="R4:R6"/>
    <mergeCell ref="A2:S2"/>
    <mergeCell ref="Q3:S3"/>
    <mergeCell ref="A4:A6"/>
    <mergeCell ref="B4:B6"/>
    <mergeCell ref="C4:C6"/>
    <mergeCell ref="D4:D6"/>
    <mergeCell ref="I4:I6"/>
    <mergeCell ref="J4:J6"/>
    <mergeCell ref="K4:K6"/>
    <mergeCell ref="L4:L6"/>
  </mergeCells>
  <printOptions/>
  <pageMargins left="0.75" right="0.75" top="1" bottom="1" header="0.51" footer="0.51"/>
  <pageSetup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U24"/>
  <sheetViews>
    <sheetView showZeros="0" tabSelected="1" view="pageBreakPreview" zoomScaleSheetLayoutView="100" zoomScalePageLayoutView="0" workbookViewId="0" topLeftCell="A1">
      <selection activeCell="Q16" sqref="Q16"/>
    </sheetView>
  </sheetViews>
  <sheetFormatPr defaultColWidth="8.75390625" defaultRowHeight="14.25" outlineLevelRow="2" outlineLevelCol="2"/>
  <cols>
    <col min="1" max="1" width="6.25390625" style="5" customWidth="1"/>
    <col min="2" max="2" width="21.25390625" style="5" customWidth="1" collapsed="1"/>
    <col min="3" max="5" width="10.625" style="5" hidden="1" customWidth="1" outlineLevel="1"/>
    <col min="6" max="6" width="11.875" style="5" hidden="1" customWidth="1" outlineLevel="1"/>
    <col min="7" max="7" width="7.875" style="5" hidden="1" customWidth="1" outlineLevel="1"/>
    <col min="8" max="8" width="7.50390625" style="5" hidden="1" customWidth="1" outlineLevel="1"/>
    <col min="9" max="9" width="9.875" style="5" customWidth="1" outlineLevel="1" collapsed="1"/>
    <col min="10" max="10" width="12.625" style="6" hidden="1" customWidth="1" outlineLevel="2" collapsed="1"/>
    <col min="11" max="11" width="12.625" style="6" hidden="1" customWidth="1" outlineLevel="2"/>
    <col min="12" max="12" width="14.625" style="6" hidden="1" customWidth="1" outlineLevel="2"/>
    <col min="13" max="16" width="12.625" style="6" hidden="1" customWidth="1" outlineLevel="2"/>
    <col min="17" max="17" width="9.00390625" style="6" customWidth="1" outlineLevel="2"/>
    <col min="18" max="18" width="15.875" style="6" hidden="1" customWidth="1"/>
    <col min="19" max="20" width="14.875" style="6" hidden="1" customWidth="1"/>
    <col min="21" max="21" width="13.75390625" style="6" hidden="1" customWidth="1" outlineLevel="1"/>
    <col min="22" max="22" width="15.125" style="6" hidden="1" customWidth="1" outlineLevel="1"/>
    <col min="23" max="23" width="17.375" style="6" hidden="1" customWidth="1" outlineLevel="1"/>
    <col min="24" max="24" width="15.75390625" style="6" hidden="1" customWidth="1" outlineLevel="1"/>
    <col min="25" max="26" width="14.00390625" style="6" hidden="1" customWidth="1" outlineLevel="1"/>
    <col min="27" max="27" width="14.00390625" style="7" hidden="1" customWidth="1" outlineLevel="1"/>
    <col min="28" max="28" width="14.00390625" style="6" hidden="1" customWidth="1" outlineLevel="1"/>
    <col min="29" max="29" width="11.875" style="6" customWidth="1" outlineLevel="1"/>
    <col min="30" max="30" width="11.625" style="6" hidden="1" customWidth="1" collapsed="1"/>
    <col min="31" max="31" width="13.375" style="6" hidden="1" customWidth="1" outlineLevel="1"/>
    <col min="32" max="32" width="13.625" style="6" hidden="1" customWidth="1" outlineLevel="1"/>
    <col min="33" max="34" width="14.375" style="6" hidden="1" customWidth="1" outlineLevel="1"/>
    <col min="35" max="35" width="9.125" style="6" customWidth="1" outlineLevel="1"/>
    <col min="36" max="36" width="28.625" style="8" customWidth="1"/>
    <col min="37" max="37" width="8.75390625" style="9" customWidth="1"/>
    <col min="38" max="16384" width="8.75390625" style="8" customWidth="1"/>
  </cols>
  <sheetData>
    <row r="1" spans="1:9" ht="32.25" customHeight="1">
      <c r="A1" s="62" t="s">
        <v>178</v>
      </c>
      <c r="B1" s="62"/>
      <c r="C1" s="10"/>
      <c r="D1" s="10"/>
      <c r="E1" s="10"/>
      <c r="F1" s="10"/>
      <c r="G1" s="10"/>
      <c r="H1" s="10"/>
      <c r="I1" s="10"/>
    </row>
    <row r="2" spans="1:36" ht="34.5" customHeight="1">
      <c r="A2" s="63" t="s">
        <v>177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4"/>
      <c r="AB2" s="63"/>
      <c r="AC2" s="63"/>
      <c r="AD2" s="63"/>
      <c r="AE2" s="63"/>
      <c r="AF2" s="63"/>
      <c r="AG2" s="63"/>
      <c r="AH2" s="63"/>
      <c r="AI2" s="63"/>
      <c r="AJ2" s="63"/>
    </row>
    <row r="3" spans="1:37" ht="22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20"/>
      <c r="AB3" s="11"/>
      <c r="AC3" s="11"/>
      <c r="AD3" s="11"/>
      <c r="AE3" s="11"/>
      <c r="AF3" s="11"/>
      <c r="AG3" s="11"/>
      <c r="AH3" s="11"/>
      <c r="AI3" s="11"/>
      <c r="AJ3" s="33" t="s">
        <v>169</v>
      </c>
      <c r="AK3" s="9"/>
    </row>
    <row r="4" spans="1:37" s="1" customFormat="1" ht="30" customHeight="1">
      <c r="A4" s="57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170</v>
      </c>
      <c r="G4" s="57" t="s">
        <v>20</v>
      </c>
      <c r="H4" s="57" t="s">
        <v>171</v>
      </c>
      <c r="I4" s="57" t="s">
        <v>172</v>
      </c>
      <c r="J4" s="57" t="s">
        <v>173</v>
      </c>
      <c r="K4" s="57"/>
      <c r="L4" s="57"/>
      <c r="M4" s="57"/>
      <c r="N4" s="57"/>
      <c r="O4" s="57"/>
      <c r="P4" s="57"/>
      <c r="Q4" s="59"/>
      <c r="R4" s="57" t="s">
        <v>174</v>
      </c>
      <c r="S4" s="57"/>
      <c r="T4" s="57"/>
      <c r="U4" s="57"/>
      <c r="V4" s="57"/>
      <c r="W4" s="57"/>
      <c r="X4" s="57"/>
      <c r="Y4" s="57"/>
      <c r="Z4" s="57"/>
      <c r="AA4" s="60"/>
      <c r="AB4" s="57"/>
      <c r="AC4" s="57"/>
      <c r="AD4" s="61" t="s">
        <v>175</v>
      </c>
      <c r="AE4" s="61"/>
      <c r="AF4" s="61"/>
      <c r="AG4" s="61"/>
      <c r="AH4" s="61"/>
      <c r="AI4" s="61"/>
      <c r="AJ4" s="58" t="s">
        <v>16</v>
      </c>
      <c r="AK4" s="12"/>
    </row>
    <row r="5" spans="1:37" s="1" customFormat="1" ht="30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9"/>
      <c r="R5" s="57"/>
      <c r="S5" s="57"/>
      <c r="T5" s="57"/>
      <c r="U5" s="57"/>
      <c r="V5" s="57"/>
      <c r="W5" s="57"/>
      <c r="X5" s="57"/>
      <c r="Y5" s="57"/>
      <c r="Z5" s="57"/>
      <c r="AA5" s="60"/>
      <c r="AB5" s="57"/>
      <c r="AC5" s="57"/>
      <c r="AD5" s="61"/>
      <c r="AE5" s="61"/>
      <c r="AF5" s="61"/>
      <c r="AG5" s="61"/>
      <c r="AH5" s="61"/>
      <c r="AI5" s="61"/>
      <c r="AJ5" s="58"/>
      <c r="AK5" s="12"/>
    </row>
    <row r="6" spans="1:255" s="2" customFormat="1" ht="22.5" customHeight="1">
      <c r="A6" s="43"/>
      <c r="B6" s="48" t="s">
        <v>184</v>
      </c>
      <c r="C6" s="34"/>
      <c r="D6" s="34"/>
      <c r="E6" s="34"/>
      <c r="F6" s="34"/>
      <c r="G6" s="34"/>
      <c r="H6" s="34"/>
      <c r="I6" s="34">
        <f>SUBTOTAL(9,I9:I20)</f>
        <v>3960</v>
      </c>
      <c r="J6" s="34">
        <f>SUBTOTAL(9,J9:J20)</f>
        <v>85</v>
      </c>
      <c r="K6" s="34">
        <f>SUBTOTAL(9,K9:K20)</f>
        <v>8500</v>
      </c>
      <c r="L6" s="34">
        <f>SUBTOTAL(9,L9:L20)</f>
        <v>2125</v>
      </c>
      <c r="M6" s="34">
        <f>SUBTOTAL(9,M9:M20)</f>
        <v>991</v>
      </c>
      <c r="N6" s="34">
        <f>SUBTOTAL(9,N9:N20)</f>
        <v>281</v>
      </c>
      <c r="O6" s="34">
        <f>SUBTOTAL(9,O9:O20)</f>
        <v>0</v>
      </c>
      <c r="P6" s="34">
        <f>SUBTOTAL(9,P9:P20)</f>
        <v>853</v>
      </c>
      <c r="Q6" s="34">
        <f>SUBTOTAL(9,Q9:Q20)</f>
        <v>830</v>
      </c>
      <c r="R6" s="34">
        <f>SUBTOTAL(9,R9:R20)</f>
        <v>412.85591999999997</v>
      </c>
      <c r="S6" s="34">
        <f>SUBTOTAL(9,S9:S20)</f>
        <v>123.55000000000001</v>
      </c>
      <c r="T6" s="34">
        <f>S6*20</f>
        <v>2471</v>
      </c>
      <c r="U6" s="34">
        <f>SUBTOTAL(9,U9:U20)</f>
        <v>33028.4736</v>
      </c>
      <c r="V6" s="34">
        <f>SUBTOTAL(9,V9:V20)</f>
        <v>7937.118399999999</v>
      </c>
      <c r="W6" s="34">
        <f>SUBTOTAL(9,W9:W20)</f>
        <v>578.6436944234116</v>
      </c>
      <c r="X6" s="34">
        <f>SUBTOTAL(9,X9:X20)</f>
        <v>1587</v>
      </c>
      <c r="Y6" s="34">
        <f>SUBTOTAL(9,Y9:Y20)</f>
        <v>0</v>
      </c>
      <c r="Z6" s="34">
        <f>SUM(W6,X6,Y6)</f>
        <v>2165.6436944234115</v>
      </c>
      <c r="AA6" s="36">
        <f>T6-Z6</f>
        <v>305.3563055765885</v>
      </c>
      <c r="AB6" s="34">
        <f>SUBTOTAL(9,AB9:AB20)</f>
        <v>5771.474705576588</v>
      </c>
      <c r="AC6" s="34">
        <f>SUBTOTAL(9,AC9:AC20)</f>
        <v>920</v>
      </c>
      <c r="AD6" s="34">
        <f>SUBTOTAL(9,AD9:AD20)</f>
        <v>991.5349156812329</v>
      </c>
      <c r="AE6" s="34">
        <f>SUBTOTAL(9,AE9:AE20)</f>
        <v>14873.02373521849</v>
      </c>
      <c r="AF6" s="34">
        <f>SUBTOTAL(9,AF9:AF20)</f>
        <v>3718.2559338046253</v>
      </c>
      <c r="AG6" s="34">
        <f>SUBTOTAL(9,AG9:AG20)</f>
        <v>1485</v>
      </c>
      <c r="AH6" s="34">
        <f>SUBTOTAL(9,AH9:AH20)</f>
        <v>2233.6489629059606</v>
      </c>
      <c r="AI6" s="34">
        <f>SUBTOTAL(9,AI9:AI20)</f>
        <v>2210</v>
      </c>
      <c r="AJ6" s="43"/>
      <c r="AK6" s="13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s="2" customFormat="1" ht="22.5" customHeight="1">
      <c r="A7" s="43"/>
      <c r="B7" s="34" t="s">
        <v>182</v>
      </c>
      <c r="C7" s="34"/>
      <c r="D7" s="34"/>
      <c r="E7" s="34"/>
      <c r="F7" s="34"/>
      <c r="G7" s="34"/>
      <c r="H7" s="34"/>
      <c r="I7" s="34">
        <f>I18+I19</f>
        <v>680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6"/>
      <c r="AB7" s="34"/>
      <c r="AC7" s="34"/>
      <c r="AD7" s="34"/>
      <c r="AE7" s="34"/>
      <c r="AF7" s="34"/>
      <c r="AG7" s="34"/>
      <c r="AH7" s="34"/>
      <c r="AI7" s="34"/>
      <c r="AJ7" s="43"/>
      <c r="AK7" s="13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s="2" customFormat="1" ht="22.5" customHeight="1">
      <c r="A8" s="43"/>
      <c r="B8" s="34" t="s">
        <v>183</v>
      </c>
      <c r="C8" s="34"/>
      <c r="D8" s="34"/>
      <c r="E8" s="34"/>
      <c r="F8" s="34"/>
      <c r="G8" s="34"/>
      <c r="H8" s="34"/>
      <c r="I8" s="34">
        <f>I17+I20</f>
        <v>380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6"/>
      <c r="AB8" s="34"/>
      <c r="AC8" s="34"/>
      <c r="AD8" s="34"/>
      <c r="AE8" s="34"/>
      <c r="AF8" s="34"/>
      <c r="AG8" s="34"/>
      <c r="AH8" s="34"/>
      <c r="AI8" s="34"/>
      <c r="AJ8" s="43"/>
      <c r="AK8" s="13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255" s="2" customFormat="1" ht="22.5" customHeight="1" outlineLevel="1">
      <c r="A9" s="34"/>
      <c r="B9" s="34" t="s">
        <v>95</v>
      </c>
      <c r="C9" s="41">
        <v>2</v>
      </c>
      <c r="D9" s="41">
        <v>140700</v>
      </c>
      <c r="E9" s="41"/>
      <c r="F9" s="41"/>
      <c r="G9" s="41"/>
      <c r="H9" s="41"/>
      <c r="I9" s="34">
        <f>SUBTOTAL(9,I19:I20)</f>
        <v>680</v>
      </c>
      <c r="J9" s="34">
        <f>SUBTOTAL(9,J19:J20)</f>
        <v>37</v>
      </c>
      <c r="K9" s="34">
        <f>SUBTOTAL(9,K19:K20)</f>
        <v>3700</v>
      </c>
      <c r="L9" s="34">
        <f>SUBTOTAL(9,L19:L20)</f>
        <v>925</v>
      </c>
      <c r="M9" s="34">
        <f>SUBTOTAL(9,M19:M20)</f>
        <v>463</v>
      </c>
      <c r="N9" s="34">
        <f>SUBTOTAL(9,N19:N20)</f>
        <v>92</v>
      </c>
      <c r="O9" s="34">
        <f>SUBTOTAL(9,O19:O20)</f>
        <v>0</v>
      </c>
      <c r="P9" s="34">
        <f>SUBTOTAL(9,P19:P20)</f>
        <v>370</v>
      </c>
      <c r="Q9" s="34">
        <f>SUBTOTAL(9,Q19:Q20)</f>
        <v>360</v>
      </c>
      <c r="R9" s="34">
        <f>SUBTOTAL(9,R19:R20)</f>
        <v>0</v>
      </c>
      <c r="S9" s="34">
        <f>SUBTOTAL(9,S19:S20)</f>
        <v>0</v>
      </c>
      <c r="T9" s="34">
        <f>S9*20</f>
        <v>0</v>
      </c>
      <c r="U9" s="34">
        <f>SUBTOTAL(9,U19:U20)</f>
        <v>0</v>
      </c>
      <c r="V9" s="34">
        <f>SUBTOTAL(9,V19:V20)</f>
        <v>0</v>
      </c>
      <c r="W9" s="34">
        <f>SUBTOTAL(9,W19:W20)</f>
        <v>0</v>
      </c>
      <c r="X9" s="34">
        <f>SUBTOTAL(9,X19:X20)</f>
        <v>0</v>
      </c>
      <c r="Y9" s="34">
        <f>SUBTOTAL(9,Y19:Y20)</f>
        <v>0</v>
      </c>
      <c r="Z9" s="34">
        <f>SUM(W9,X9,Y9)</f>
        <v>0</v>
      </c>
      <c r="AA9" s="36">
        <f>T9-Z9</f>
        <v>0</v>
      </c>
      <c r="AB9" s="34">
        <f>SUBTOTAL(9,AB19:AB20)</f>
        <v>0</v>
      </c>
      <c r="AC9" s="34">
        <f>SUBTOTAL(9,AC19:AC20)</f>
        <v>0</v>
      </c>
      <c r="AD9" s="34">
        <f>SUBTOTAL(9,AD19:AD20)</f>
        <v>124.9027953298407</v>
      </c>
      <c r="AE9" s="34">
        <f>SUBTOTAL(9,AE19:AE20)</f>
        <v>1873.5419299476107</v>
      </c>
      <c r="AF9" s="34">
        <f>SUBTOTAL(9,AF19:AF20)</f>
        <v>468.385482486903</v>
      </c>
      <c r="AG9" s="34">
        <f>SUBTOTAL(9,AG19:AG20)</f>
        <v>144</v>
      </c>
      <c r="AH9" s="34">
        <f>SUBTOTAL(9,AH19:AH20)</f>
        <v>324.385482486903</v>
      </c>
      <c r="AI9" s="34">
        <f>SUBTOTAL(9,AI19:AI20)</f>
        <v>320</v>
      </c>
      <c r="AJ9" s="35"/>
      <c r="AK9" s="13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s="47" customFormat="1" ht="22.5" customHeight="1" outlineLevel="2">
      <c r="A10" s="35">
        <v>1</v>
      </c>
      <c r="B10" s="35" t="s">
        <v>100</v>
      </c>
      <c r="C10" s="37">
        <v>1</v>
      </c>
      <c r="D10" s="37">
        <v>140702</v>
      </c>
      <c r="E10" s="37" t="s">
        <v>29</v>
      </c>
      <c r="F10" s="37"/>
      <c r="G10" s="37"/>
      <c r="H10" s="37"/>
      <c r="I10" s="35">
        <f>SUM(Q10,AC10,AI10)</f>
        <v>560</v>
      </c>
      <c r="J10" s="35">
        <v>5</v>
      </c>
      <c r="K10" s="35">
        <f>J10*100</f>
        <v>500</v>
      </c>
      <c r="L10" s="35">
        <f>IF(F10=1,K10*0.4,K10*0.25)</f>
        <v>125</v>
      </c>
      <c r="M10" s="35">
        <v>50</v>
      </c>
      <c r="N10" s="35">
        <v>36</v>
      </c>
      <c r="O10" s="35"/>
      <c r="P10" s="35">
        <f>L10-M10-N10-O10</f>
        <v>39</v>
      </c>
      <c r="Q10" s="35">
        <v>40</v>
      </c>
      <c r="R10" s="40">
        <v>124.69704</v>
      </c>
      <c r="S10" s="42">
        <v>91.01</v>
      </c>
      <c r="T10" s="35">
        <f>S10*20</f>
        <v>1820.2</v>
      </c>
      <c r="U10" s="35">
        <f>R10*80</f>
        <v>9975.7632</v>
      </c>
      <c r="V10" s="35">
        <f>U10*0.25</f>
        <v>2493.9408</v>
      </c>
      <c r="W10" s="35">
        <v>424.3644313107542</v>
      </c>
      <c r="X10" s="38">
        <v>1164</v>
      </c>
      <c r="Y10" s="35"/>
      <c r="Z10" s="35">
        <f>SUM(W10,X10,Y10)</f>
        <v>1588.3644313107543</v>
      </c>
      <c r="AA10" s="44">
        <f>T10-Z10</f>
        <v>231.83556868924575</v>
      </c>
      <c r="AB10" s="35">
        <f>V10-W10-X10-Y10</f>
        <v>905.5763686892456</v>
      </c>
      <c r="AC10" s="35">
        <v>300</v>
      </c>
      <c r="AD10" s="35">
        <v>100.159621165411</v>
      </c>
      <c r="AE10" s="35">
        <f>AD10*15</f>
        <v>1502.394317481165</v>
      </c>
      <c r="AF10" s="35">
        <v>375.598579370292</v>
      </c>
      <c r="AG10" s="38">
        <v>162</v>
      </c>
      <c r="AH10" s="35">
        <v>215</v>
      </c>
      <c r="AI10" s="35">
        <v>220</v>
      </c>
      <c r="AJ10" s="35"/>
      <c r="AK10" s="45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</row>
    <row r="11" spans="1:255" s="47" customFormat="1" ht="22.5" customHeight="1" outlineLevel="2">
      <c r="A11" s="35">
        <v>2</v>
      </c>
      <c r="B11" s="35" t="s">
        <v>102</v>
      </c>
      <c r="C11" s="37">
        <v>1</v>
      </c>
      <c r="D11" s="37">
        <v>140726</v>
      </c>
      <c r="E11" s="37" t="s">
        <v>29</v>
      </c>
      <c r="F11" s="37"/>
      <c r="G11" s="37"/>
      <c r="H11" s="37"/>
      <c r="I11" s="35">
        <f>SUM(Q11,AC11,AI11)</f>
        <v>565</v>
      </c>
      <c r="J11" s="35">
        <v>7</v>
      </c>
      <c r="K11" s="35">
        <f>J11*100</f>
        <v>700</v>
      </c>
      <c r="L11" s="35">
        <f>IF(F11=1,K11*0.4,K11*0.25)</f>
        <v>175</v>
      </c>
      <c r="M11" s="35">
        <v>70</v>
      </c>
      <c r="N11" s="35">
        <v>50</v>
      </c>
      <c r="O11" s="35"/>
      <c r="P11" s="35">
        <f>L11-M11-N11-O11</f>
        <v>55</v>
      </c>
      <c r="Q11" s="35">
        <v>55</v>
      </c>
      <c r="R11" s="39">
        <v>54.49616</v>
      </c>
      <c r="S11" s="42">
        <v>18.040000000000003</v>
      </c>
      <c r="T11" s="35">
        <f>S11*20</f>
        <v>360.80000000000007</v>
      </c>
      <c r="U11" s="35">
        <f>R11*80</f>
        <v>4359.692800000001</v>
      </c>
      <c r="V11" s="35">
        <f>U11*0.25</f>
        <v>1089.9232000000002</v>
      </c>
      <c r="W11" s="35">
        <v>45.719818765987924</v>
      </c>
      <c r="X11" s="38">
        <v>125</v>
      </c>
      <c r="Y11" s="35"/>
      <c r="Z11" s="35">
        <f>SUM(W11,X11,Y11)</f>
        <v>170.71981876598792</v>
      </c>
      <c r="AA11" s="44">
        <f>T11-Z11</f>
        <v>190.08018123401214</v>
      </c>
      <c r="AB11" s="35">
        <f>V11-W11-X11-Y11</f>
        <v>919.2033812340123</v>
      </c>
      <c r="AC11" s="35">
        <v>200</v>
      </c>
      <c r="AD11" s="35">
        <v>148.042202050441</v>
      </c>
      <c r="AE11" s="35">
        <f>AD11*15</f>
        <v>2220.633030756615</v>
      </c>
      <c r="AF11" s="35">
        <v>555.158257689155</v>
      </c>
      <c r="AG11" s="38">
        <v>240</v>
      </c>
      <c r="AH11" s="35">
        <f>AF11-AG11</f>
        <v>315.158257689155</v>
      </c>
      <c r="AI11" s="35">
        <v>310</v>
      </c>
      <c r="AJ11" s="35" t="s">
        <v>180</v>
      </c>
      <c r="AK11" s="45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</row>
    <row r="12" spans="1:255" s="47" customFormat="1" ht="22.5" customHeight="1" outlineLevel="2">
      <c r="A12" s="35">
        <v>3</v>
      </c>
      <c r="B12" s="35" t="s">
        <v>176</v>
      </c>
      <c r="C12" s="37">
        <v>1</v>
      </c>
      <c r="D12" s="37">
        <v>140727</v>
      </c>
      <c r="E12" s="37" t="s">
        <v>29</v>
      </c>
      <c r="F12" s="37"/>
      <c r="G12" s="37"/>
      <c r="H12" s="37"/>
      <c r="I12" s="35">
        <f>SUM(Q12,AC12,AI12)</f>
        <v>340</v>
      </c>
      <c r="J12" s="35">
        <v>5</v>
      </c>
      <c r="K12" s="35">
        <f>J12*100</f>
        <v>500</v>
      </c>
      <c r="L12" s="35">
        <f>IF(F12=1,K12*0.4,K12*0.25)</f>
        <v>125</v>
      </c>
      <c r="M12" s="35">
        <v>50</v>
      </c>
      <c r="N12" s="35">
        <v>36</v>
      </c>
      <c r="O12" s="35"/>
      <c r="P12" s="35">
        <f>L12-M12-N12-O12</f>
        <v>39</v>
      </c>
      <c r="Q12" s="35">
        <v>40</v>
      </c>
      <c r="R12" s="39">
        <v>119.6004</v>
      </c>
      <c r="S12" s="42">
        <v>2.1</v>
      </c>
      <c r="T12" s="35">
        <f>S12*20</f>
        <v>42</v>
      </c>
      <c r="U12" s="35">
        <f>R12*80</f>
        <v>9568.032</v>
      </c>
      <c r="V12" s="35">
        <f>U12*0.25</f>
        <v>2392.008</v>
      </c>
      <c r="W12" s="35">
        <v>57.1180059347181</v>
      </c>
      <c r="X12" s="38">
        <v>157</v>
      </c>
      <c r="Y12" s="35"/>
      <c r="Z12" s="35">
        <f>SUM(W12,X12,Y12)</f>
        <v>214.1180059347181</v>
      </c>
      <c r="AA12" s="44">
        <f>T12-Z12</f>
        <v>-172.1180059347181</v>
      </c>
      <c r="AB12" s="35">
        <f>V12-W12-X12-Y12</f>
        <v>2177.889994065282</v>
      </c>
      <c r="AC12" s="35">
        <v>100</v>
      </c>
      <c r="AD12" s="35">
        <v>96.3239850759924</v>
      </c>
      <c r="AE12" s="35">
        <f>AD12*15</f>
        <v>1444.859776139886</v>
      </c>
      <c r="AF12" s="35">
        <v>361.214944034971</v>
      </c>
      <c r="AG12" s="38">
        <v>156</v>
      </c>
      <c r="AH12" s="35">
        <f>AF12-AG12</f>
        <v>205.21494403497098</v>
      </c>
      <c r="AI12" s="35">
        <v>200</v>
      </c>
      <c r="AJ12" s="35" t="s">
        <v>180</v>
      </c>
      <c r="AK12" s="45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</row>
    <row r="13" spans="1:255" s="47" customFormat="1" ht="22.5" customHeight="1" outlineLevel="2">
      <c r="A13" s="35">
        <v>4</v>
      </c>
      <c r="B13" s="35" t="s">
        <v>104</v>
      </c>
      <c r="C13" s="37">
        <v>1</v>
      </c>
      <c r="D13" s="37">
        <v>140728</v>
      </c>
      <c r="E13" s="37" t="s">
        <v>29</v>
      </c>
      <c r="F13" s="37"/>
      <c r="G13" s="37"/>
      <c r="H13" s="37"/>
      <c r="I13" s="35">
        <f>SUM(Q13,AC13,AI13)</f>
        <v>340</v>
      </c>
      <c r="J13" s="35">
        <v>0</v>
      </c>
      <c r="K13" s="35">
        <f>J13*100</f>
        <v>0</v>
      </c>
      <c r="L13" s="35">
        <f>IF(F13=1,K13*0.4,K13*0.25)</f>
        <v>0</v>
      </c>
      <c r="M13" s="35">
        <v>0</v>
      </c>
      <c r="N13" s="35">
        <v>0</v>
      </c>
      <c r="O13" s="35"/>
      <c r="P13" s="35">
        <f>L13-M13-N13-O13</f>
        <v>0</v>
      </c>
      <c r="Q13" s="35">
        <v>0</v>
      </c>
      <c r="R13" s="39">
        <v>53.7</v>
      </c>
      <c r="S13" s="35"/>
      <c r="T13" s="35">
        <f>S13*20</f>
        <v>0</v>
      </c>
      <c r="U13" s="35">
        <f>R13*80</f>
        <v>4296</v>
      </c>
      <c r="V13" s="35">
        <f>U13*0.25</f>
        <v>1074</v>
      </c>
      <c r="W13" s="35">
        <v>18.771717998567482</v>
      </c>
      <c r="X13" s="38">
        <v>51</v>
      </c>
      <c r="Y13" s="35"/>
      <c r="Z13" s="35">
        <f>SUM(W13,X13,Y13)</f>
        <v>69.77171799856748</v>
      </c>
      <c r="AA13" s="44">
        <f>T13-Z13</f>
        <v>-69.77171799856748</v>
      </c>
      <c r="AB13" s="35">
        <f>V13-W13-X13-Y13</f>
        <v>1004.2282820014325</v>
      </c>
      <c r="AC13" s="35">
        <v>120</v>
      </c>
      <c r="AD13" s="35">
        <v>105.076463780886</v>
      </c>
      <c r="AE13" s="35">
        <f>AD13*15</f>
        <v>1576.14695671329</v>
      </c>
      <c r="AF13" s="35">
        <v>394.036739178322</v>
      </c>
      <c r="AG13" s="38">
        <v>170</v>
      </c>
      <c r="AH13" s="35">
        <f>AF13-AG13</f>
        <v>224.03673917832202</v>
      </c>
      <c r="AI13" s="35">
        <v>220</v>
      </c>
      <c r="AJ13" s="35" t="s">
        <v>180</v>
      </c>
      <c r="AK13" s="45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</row>
    <row r="14" spans="1:255" s="47" customFormat="1" ht="22.5" customHeight="1" outlineLevel="2">
      <c r="A14" s="35">
        <v>5</v>
      </c>
      <c r="B14" s="35" t="s">
        <v>106</v>
      </c>
      <c r="C14" s="37">
        <v>1</v>
      </c>
      <c r="D14" s="37">
        <v>140781</v>
      </c>
      <c r="E14" s="37" t="s">
        <v>29</v>
      </c>
      <c r="F14" s="37"/>
      <c r="G14" s="37"/>
      <c r="H14" s="37">
        <v>1</v>
      </c>
      <c r="I14" s="35">
        <f>SUM(Q14,AC14,AI14)</f>
        <v>170</v>
      </c>
      <c r="J14" s="35">
        <v>0</v>
      </c>
      <c r="K14" s="35">
        <f>J14*100</f>
        <v>0</v>
      </c>
      <c r="L14" s="35">
        <f>IF(F14=1,K14*0.4,K14*0.25)</f>
        <v>0</v>
      </c>
      <c r="M14" s="35">
        <v>0</v>
      </c>
      <c r="N14" s="35">
        <v>0</v>
      </c>
      <c r="O14" s="35"/>
      <c r="P14" s="35">
        <f>L14-M14-N14-O14</f>
        <v>0</v>
      </c>
      <c r="Q14" s="35">
        <v>0</v>
      </c>
      <c r="R14" s="39">
        <v>31.2204</v>
      </c>
      <c r="S14" s="35"/>
      <c r="T14" s="35">
        <f>S14*20</f>
        <v>0</v>
      </c>
      <c r="U14" s="35">
        <f>R14*80</f>
        <v>2497.632</v>
      </c>
      <c r="V14" s="35">
        <f>U14*0.25</f>
        <v>624.408</v>
      </c>
      <c r="W14" s="35">
        <v>11.584556635628772</v>
      </c>
      <c r="X14" s="38">
        <v>32</v>
      </c>
      <c r="Y14" s="35"/>
      <c r="Z14" s="35">
        <f>SUM(W14,X14,Y14)</f>
        <v>43.58455663562877</v>
      </c>
      <c r="AA14" s="44">
        <f>T14-Z14</f>
        <v>-43.58455663562877</v>
      </c>
      <c r="AB14" s="35">
        <f>V14-W14-X14-Y14</f>
        <v>580.8234433643712</v>
      </c>
      <c r="AC14" s="35"/>
      <c r="AD14" s="35">
        <v>79.4321425055077</v>
      </c>
      <c r="AE14" s="35">
        <f>AD14*15</f>
        <v>1191.4821375826155</v>
      </c>
      <c r="AF14" s="35">
        <v>297.870534395654</v>
      </c>
      <c r="AG14" s="38">
        <v>128</v>
      </c>
      <c r="AH14" s="35">
        <f>AF14-AG14</f>
        <v>169.87053439565398</v>
      </c>
      <c r="AI14" s="35">
        <v>170</v>
      </c>
      <c r="AJ14" s="35" t="s">
        <v>181</v>
      </c>
      <c r="AK14" s="45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</row>
    <row r="15" spans="1:255" s="47" customFormat="1" ht="22.5" customHeight="1" outlineLevel="2">
      <c r="A15" s="35">
        <v>6</v>
      </c>
      <c r="B15" s="35" t="s">
        <v>105</v>
      </c>
      <c r="C15" s="37">
        <v>1</v>
      </c>
      <c r="D15" s="37">
        <v>140729</v>
      </c>
      <c r="E15" s="37" t="s">
        <v>29</v>
      </c>
      <c r="F15" s="37"/>
      <c r="G15" s="37"/>
      <c r="H15" s="37"/>
      <c r="I15" s="35">
        <f>SUM(Q15,AC15,AI15)</f>
        <v>420</v>
      </c>
      <c r="J15" s="35">
        <v>0</v>
      </c>
      <c r="K15" s="35">
        <f>J15*100</f>
        <v>0</v>
      </c>
      <c r="L15" s="35">
        <f>IF(F15=1,K15*0.4,K15*0.25)</f>
        <v>0</v>
      </c>
      <c r="M15" s="35">
        <v>0</v>
      </c>
      <c r="N15" s="35">
        <v>0</v>
      </c>
      <c r="O15" s="35"/>
      <c r="P15" s="35">
        <f>L15-M15-N15-O15</f>
        <v>0</v>
      </c>
      <c r="Q15" s="35">
        <v>0</v>
      </c>
      <c r="R15" s="35">
        <v>29.14192</v>
      </c>
      <c r="S15" s="42">
        <v>12.4</v>
      </c>
      <c r="T15" s="35">
        <f>S15*20</f>
        <v>248</v>
      </c>
      <c r="U15" s="35">
        <f>R15*80</f>
        <v>2331.3536</v>
      </c>
      <c r="V15" s="35">
        <v>262.8384</v>
      </c>
      <c r="W15" s="35">
        <v>21.085163777755042</v>
      </c>
      <c r="X15" s="38">
        <v>58</v>
      </c>
      <c r="Y15" s="35"/>
      <c r="Z15" s="35">
        <f>SUM(W15,X15,Y15)</f>
        <v>79.08516377775504</v>
      </c>
      <c r="AA15" s="44">
        <f>T15-Z15</f>
        <v>168.91483622224496</v>
      </c>
      <c r="AB15" s="35">
        <f>V15-W15-X15-Y15</f>
        <v>183.75323622224494</v>
      </c>
      <c r="AC15" s="35">
        <v>200</v>
      </c>
      <c r="AD15" s="35">
        <v>105.493895220921</v>
      </c>
      <c r="AE15" s="35">
        <f>AD15*15</f>
        <v>1582.408428313815</v>
      </c>
      <c r="AF15" s="35">
        <v>395.602107078453</v>
      </c>
      <c r="AG15" s="38">
        <v>170</v>
      </c>
      <c r="AH15" s="35">
        <f>AF15-AG15</f>
        <v>225.602107078453</v>
      </c>
      <c r="AI15" s="35">
        <v>220</v>
      </c>
      <c r="AJ15" s="35" t="s">
        <v>180</v>
      </c>
      <c r="AK15" s="45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</row>
    <row r="16" spans="1:255" s="47" customFormat="1" ht="22.5" customHeight="1" outlineLevel="2">
      <c r="A16" s="35">
        <v>7</v>
      </c>
      <c r="B16" s="35" t="s">
        <v>101</v>
      </c>
      <c r="C16" s="37">
        <v>1</v>
      </c>
      <c r="D16" s="37">
        <v>140725</v>
      </c>
      <c r="E16" s="37" t="s">
        <v>29</v>
      </c>
      <c r="F16" s="37"/>
      <c r="G16" s="37"/>
      <c r="H16" s="37"/>
      <c r="I16" s="35">
        <f>SUM(Q16,AC16,AI16)</f>
        <v>505</v>
      </c>
      <c r="J16" s="35">
        <v>3</v>
      </c>
      <c r="K16" s="35">
        <f>J16*100</f>
        <v>300</v>
      </c>
      <c r="L16" s="35">
        <f>IF(F16=1,K16*0.4,K16*0.25)</f>
        <v>75</v>
      </c>
      <c r="M16" s="35">
        <v>30</v>
      </c>
      <c r="N16" s="35"/>
      <c r="O16" s="35"/>
      <c r="P16" s="35">
        <f>L16-M16-N16-O16</f>
        <v>45</v>
      </c>
      <c r="Q16" s="35">
        <v>45</v>
      </c>
      <c r="R16" s="35">
        <v>0</v>
      </c>
      <c r="S16" s="35"/>
      <c r="T16" s="35">
        <f>S16*20</f>
        <v>0</v>
      </c>
      <c r="U16" s="35">
        <f>R16*80</f>
        <v>0</v>
      </c>
      <c r="V16" s="35">
        <v>0</v>
      </c>
      <c r="W16" s="35">
        <v>0</v>
      </c>
      <c r="X16" s="38"/>
      <c r="Y16" s="35"/>
      <c r="Z16" s="35">
        <f>SUM(W16,X16,Y16)</f>
        <v>0</v>
      </c>
      <c r="AA16" s="44">
        <f>T16-Z16</f>
        <v>0</v>
      </c>
      <c r="AB16" s="35">
        <f>V16-W16-X16-Y16</f>
        <v>0</v>
      </c>
      <c r="AC16" s="35">
        <v>0</v>
      </c>
      <c r="AD16" s="35">
        <v>123.834906144667</v>
      </c>
      <c r="AE16" s="35">
        <f>AD16*15</f>
        <v>1857.523592170005</v>
      </c>
      <c r="AF16" s="35">
        <v>464.380898042503</v>
      </c>
      <c r="AG16" s="38"/>
      <c r="AH16" s="35">
        <f>AF16-AG16</f>
        <v>464.380898042503</v>
      </c>
      <c r="AI16" s="35">
        <v>460</v>
      </c>
      <c r="AJ16" s="35" t="s">
        <v>180</v>
      </c>
      <c r="AK16" s="45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</row>
    <row r="17" spans="1:255" s="47" customFormat="1" ht="22.5" customHeight="1" outlineLevel="2">
      <c r="A17" s="35">
        <v>8</v>
      </c>
      <c r="B17" s="35" t="s">
        <v>99</v>
      </c>
      <c r="C17" s="37">
        <v>1</v>
      </c>
      <c r="D17" s="37">
        <v>140724</v>
      </c>
      <c r="E17" s="37" t="s">
        <v>27</v>
      </c>
      <c r="F17" s="37"/>
      <c r="G17" s="37">
        <v>2017</v>
      </c>
      <c r="H17" s="37"/>
      <c r="I17" s="35">
        <f>SUM(Q17,AC17,AI17)</f>
        <v>220</v>
      </c>
      <c r="J17" s="35">
        <v>12</v>
      </c>
      <c r="K17" s="35">
        <f>J17*100</f>
        <v>1200</v>
      </c>
      <c r="L17" s="35">
        <f>IF(F17=1,K17*0.4,K17*0.25)</f>
        <v>300</v>
      </c>
      <c r="M17" s="35">
        <v>120</v>
      </c>
      <c r="N17" s="35">
        <v>43</v>
      </c>
      <c r="O17" s="35"/>
      <c r="P17" s="35">
        <f>L17-M17-N17-O17</f>
        <v>137</v>
      </c>
      <c r="Q17" s="35">
        <v>130</v>
      </c>
      <c r="R17" s="35">
        <v>0</v>
      </c>
      <c r="S17" s="35"/>
      <c r="T17" s="35">
        <f>S17*20</f>
        <v>0</v>
      </c>
      <c r="U17" s="35">
        <f>R17*80</f>
        <v>0</v>
      </c>
      <c r="V17" s="35">
        <v>0</v>
      </c>
      <c r="W17" s="35">
        <v>0</v>
      </c>
      <c r="X17" s="38">
        <v>0</v>
      </c>
      <c r="Y17" s="35"/>
      <c r="Z17" s="35">
        <f>SUM(W17,X17,Y17)</f>
        <v>0</v>
      </c>
      <c r="AA17" s="44">
        <f>T17-Z17</f>
        <v>0</v>
      </c>
      <c r="AB17" s="35">
        <f>V17-W17-X17-Y17</f>
        <v>0</v>
      </c>
      <c r="AC17" s="35">
        <v>0</v>
      </c>
      <c r="AD17" s="35">
        <v>90.6079781754908</v>
      </c>
      <c r="AE17" s="35">
        <f>AD17*15</f>
        <v>1359.119672632362</v>
      </c>
      <c r="AF17" s="35">
        <v>339.779918158091</v>
      </c>
      <c r="AG17" s="38">
        <v>249</v>
      </c>
      <c r="AH17" s="35">
        <v>90</v>
      </c>
      <c r="AI17" s="35">
        <v>90</v>
      </c>
      <c r="AJ17" s="35" t="s">
        <v>27</v>
      </c>
      <c r="AK17" s="45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</row>
    <row r="18" spans="1:255" s="47" customFormat="1" ht="22.5" customHeight="1" outlineLevel="2">
      <c r="A18" s="35">
        <v>9</v>
      </c>
      <c r="B18" s="35" t="s">
        <v>97</v>
      </c>
      <c r="C18" s="37">
        <v>1</v>
      </c>
      <c r="D18" s="37">
        <v>140723</v>
      </c>
      <c r="E18" s="37" t="s">
        <v>25</v>
      </c>
      <c r="F18" s="37"/>
      <c r="G18" s="37">
        <v>2018</v>
      </c>
      <c r="H18" s="37"/>
      <c r="I18" s="35">
        <f>SUM(Q18,AC18,AI18)</f>
        <v>160</v>
      </c>
      <c r="J18" s="35">
        <v>16</v>
      </c>
      <c r="K18" s="35">
        <f>J18*100</f>
        <v>1600</v>
      </c>
      <c r="L18" s="35">
        <f>IF(F18=1,K18*0.4,K18*0.25)</f>
        <v>400</v>
      </c>
      <c r="M18" s="35">
        <v>208</v>
      </c>
      <c r="N18" s="35">
        <v>24</v>
      </c>
      <c r="O18" s="35"/>
      <c r="P18" s="35">
        <f>L18-M18-N18-O18</f>
        <v>168</v>
      </c>
      <c r="Q18" s="35">
        <v>160</v>
      </c>
      <c r="R18" s="35">
        <v>0</v>
      </c>
      <c r="S18" s="35"/>
      <c r="T18" s="35">
        <f>S18*20</f>
        <v>0</v>
      </c>
      <c r="U18" s="35">
        <f>R18*80</f>
        <v>0</v>
      </c>
      <c r="V18" s="35">
        <v>0</v>
      </c>
      <c r="W18" s="35">
        <v>0</v>
      </c>
      <c r="X18" s="38">
        <v>0</v>
      </c>
      <c r="Y18" s="35"/>
      <c r="Z18" s="35">
        <f>SUM(W18,X18,Y18)</f>
        <v>0</v>
      </c>
      <c r="AA18" s="44">
        <f>T18-Z18</f>
        <v>0</v>
      </c>
      <c r="AB18" s="35">
        <f>V18-W18-X18-Y18</f>
        <v>0</v>
      </c>
      <c r="AC18" s="35">
        <v>0</v>
      </c>
      <c r="AD18" s="35">
        <v>17.6609262320752</v>
      </c>
      <c r="AE18" s="35">
        <f>AD18*15</f>
        <v>264.913893481128</v>
      </c>
      <c r="AF18" s="35">
        <v>66.2284733702819</v>
      </c>
      <c r="AG18" s="38">
        <v>66</v>
      </c>
      <c r="AH18" s="35"/>
      <c r="AI18" s="35">
        <v>0</v>
      </c>
      <c r="AJ18" s="35" t="s">
        <v>179</v>
      </c>
      <c r="AK18" s="45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</row>
    <row r="19" spans="1:255" s="47" customFormat="1" ht="22.5" customHeight="1" outlineLevel="2">
      <c r="A19" s="35">
        <v>10</v>
      </c>
      <c r="B19" s="35" t="s">
        <v>96</v>
      </c>
      <c r="C19" s="37">
        <v>1</v>
      </c>
      <c r="D19" s="37">
        <v>140722</v>
      </c>
      <c r="E19" s="37" t="s">
        <v>25</v>
      </c>
      <c r="F19" s="37"/>
      <c r="G19" s="37">
        <v>2018</v>
      </c>
      <c r="H19" s="37"/>
      <c r="I19" s="35">
        <f>SUM(Q19,AC19,AI19)</f>
        <v>520</v>
      </c>
      <c r="J19" s="35">
        <v>31</v>
      </c>
      <c r="K19" s="35">
        <f>J19*100</f>
        <v>3100</v>
      </c>
      <c r="L19" s="35">
        <f>IF(F19=1,K19*0.4,K19*0.25)</f>
        <v>775</v>
      </c>
      <c r="M19" s="35">
        <v>403</v>
      </c>
      <c r="N19" s="35">
        <v>45</v>
      </c>
      <c r="O19" s="35"/>
      <c r="P19" s="35">
        <f>L19-M19-N19-O19</f>
        <v>327</v>
      </c>
      <c r="Q19" s="35">
        <v>320</v>
      </c>
      <c r="R19" s="35">
        <v>0</v>
      </c>
      <c r="S19" s="35"/>
      <c r="T19" s="35">
        <f>S19*20</f>
        <v>0</v>
      </c>
      <c r="U19" s="35">
        <f>R19*80</f>
        <v>0</v>
      </c>
      <c r="V19" s="35">
        <v>0</v>
      </c>
      <c r="W19" s="35">
        <v>0</v>
      </c>
      <c r="X19" s="38">
        <v>0</v>
      </c>
      <c r="Y19" s="35"/>
      <c r="Z19" s="35">
        <f>SUM(W19,X19,Y19)</f>
        <v>0</v>
      </c>
      <c r="AA19" s="44">
        <f>T19-Z19</f>
        <v>0</v>
      </c>
      <c r="AB19" s="35">
        <f>V19-W19-X19-Y19</f>
        <v>0</v>
      </c>
      <c r="AC19" s="35">
        <v>0</v>
      </c>
      <c r="AD19" s="35">
        <v>63.477276105789</v>
      </c>
      <c r="AE19" s="35">
        <f>AD19*15</f>
        <v>952.1591415868351</v>
      </c>
      <c r="AF19" s="35">
        <v>238.039785396709</v>
      </c>
      <c r="AG19" s="38">
        <v>34</v>
      </c>
      <c r="AH19" s="35">
        <f>AF19-AG19</f>
        <v>204.039785396709</v>
      </c>
      <c r="AI19" s="35">
        <v>200</v>
      </c>
      <c r="AJ19" s="35" t="s">
        <v>179</v>
      </c>
      <c r="AK19" s="45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</row>
    <row r="20" spans="1:255" s="47" customFormat="1" ht="22.5" customHeight="1" outlineLevel="2">
      <c r="A20" s="35">
        <v>11</v>
      </c>
      <c r="B20" s="35" t="s">
        <v>98</v>
      </c>
      <c r="C20" s="37">
        <v>1</v>
      </c>
      <c r="D20" s="37">
        <v>140721</v>
      </c>
      <c r="E20" s="37" t="s">
        <v>27</v>
      </c>
      <c r="F20" s="37"/>
      <c r="G20" s="37">
        <v>2019</v>
      </c>
      <c r="H20" s="37"/>
      <c r="I20" s="35">
        <f>SUM(Q20,AC20,AI20)</f>
        <v>160</v>
      </c>
      <c r="J20" s="35">
        <v>6</v>
      </c>
      <c r="K20" s="35">
        <f>J20*100</f>
        <v>600</v>
      </c>
      <c r="L20" s="35">
        <f>IF(F20=1,K20*0.4,K20*0.25)</f>
        <v>150</v>
      </c>
      <c r="M20" s="35">
        <v>60</v>
      </c>
      <c r="N20" s="35">
        <v>47</v>
      </c>
      <c r="O20" s="35"/>
      <c r="P20" s="35">
        <f>L20-M20-N20-O20</f>
        <v>43</v>
      </c>
      <c r="Q20" s="35">
        <v>40</v>
      </c>
      <c r="R20" s="35">
        <v>0</v>
      </c>
      <c r="S20" s="35"/>
      <c r="T20" s="35">
        <f>S20*20</f>
        <v>0</v>
      </c>
      <c r="U20" s="35">
        <f>R20*80</f>
        <v>0</v>
      </c>
      <c r="V20" s="35">
        <v>0</v>
      </c>
      <c r="W20" s="35">
        <v>0</v>
      </c>
      <c r="X20" s="38">
        <v>0</v>
      </c>
      <c r="Y20" s="35"/>
      <c r="Z20" s="35">
        <f>SUM(W20,X20,Y20)</f>
        <v>0</v>
      </c>
      <c r="AA20" s="44">
        <f>T20-Z20</f>
        <v>0</v>
      </c>
      <c r="AB20" s="35">
        <f>V20-W20-X20-Y20</f>
        <v>0</v>
      </c>
      <c r="AC20" s="35">
        <v>0</v>
      </c>
      <c r="AD20" s="35">
        <v>61.4255192240517</v>
      </c>
      <c r="AE20" s="35">
        <f>AD20*15</f>
        <v>921.3827883607755</v>
      </c>
      <c r="AF20" s="35">
        <v>230.345697090194</v>
      </c>
      <c r="AG20" s="38">
        <v>110</v>
      </c>
      <c r="AH20" s="35">
        <f>AF20-AG20</f>
        <v>120.345697090194</v>
      </c>
      <c r="AI20" s="35">
        <v>120</v>
      </c>
      <c r="AJ20" s="35" t="s">
        <v>27</v>
      </c>
      <c r="AK20" s="45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</row>
    <row r="21" spans="1:37" s="3" customFormat="1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22"/>
      <c r="AB21" s="5"/>
      <c r="AC21" s="5"/>
      <c r="AD21" s="5"/>
      <c r="AE21" s="5"/>
      <c r="AF21" s="5"/>
      <c r="AG21" s="5"/>
      <c r="AH21" s="5"/>
      <c r="AI21" s="5"/>
      <c r="AK21" s="23"/>
    </row>
    <row r="22" spans="1:255" s="4" customFormat="1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22"/>
      <c r="AB22" s="5"/>
      <c r="AC22" s="5"/>
      <c r="AD22" s="5"/>
      <c r="AE22" s="5"/>
      <c r="AF22" s="5"/>
      <c r="AG22" s="5"/>
      <c r="AH22" s="5"/>
      <c r="AI22" s="5"/>
      <c r="AJ22" s="3"/>
      <c r="AK22" s="2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4" customFormat="1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22"/>
      <c r="AB23" s="5"/>
      <c r="AC23" s="5"/>
      <c r="AD23" s="5"/>
      <c r="AE23" s="5"/>
      <c r="AF23" s="5"/>
      <c r="AG23" s="5"/>
      <c r="AH23" s="5"/>
      <c r="AI23" s="5"/>
      <c r="AJ23" s="3"/>
      <c r="AK23" s="2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s="4" customFormat="1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22"/>
      <c r="AB24" s="5"/>
      <c r="AC24" s="5"/>
      <c r="AD24" s="5"/>
      <c r="AE24" s="5"/>
      <c r="AF24" s="5"/>
      <c r="AG24" s="5"/>
      <c r="AH24" s="5"/>
      <c r="AI24" s="5"/>
      <c r="AJ24" s="3"/>
      <c r="AK24" s="2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</sheetData>
  <sheetProtection/>
  <autoFilter ref="AJ1:AJ24"/>
  <mergeCells count="15">
    <mergeCell ref="A1:B1"/>
    <mergeCell ref="A2:AJ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J4:AJ5"/>
    <mergeCell ref="J4:Q5"/>
    <mergeCell ref="R4:AC5"/>
    <mergeCell ref="AD4:AI5"/>
  </mergeCells>
  <printOptions horizontalCentered="1"/>
  <pageMargins left="0.3937007874015748" right="0.3937007874015748" top="0.5905511811023623" bottom="0.5905511811023623" header="0.31496062992125984" footer="0.5118110236220472"/>
  <pageSetup horizontalDpi="600" verticalDpi="600" orientation="portrait" paperSize="9" scale="9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2019-12-25T00:16:42Z</cp:lastPrinted>
  <dcterms:created xsi:type="dcterms:W3CDTF">2017-06-05T10:25:00Z</dcterms:created>
  <dcterms:modified xsi:type="dcterms:W3CDTF">2019-12-31T08:00:19Z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